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0730" windowHeight="11700"/>
  </bookViews>
  <sheets>
    <sheet name="Contexte du marché" sheetId="1" r:id="rId1"/>
    <sheet name="Voix et large bande fixe" sheetId="2" r:id="rId2"/>
    <sheet name="Mobile" sheetId="3" r:id="rId3"/>
    <sheet name="Offres conjointes" sheetId="4" r:id="rId4"/>
    <sheet name="TV" sheetId="5" r:id="rId5"/>
  </sheets>
  <calcPr calcId="145621"/>
</workbook>
</file>

<file path=xl/calcChain.xml><?xml version="1.0" encoding="utf-8"?>
<calcChain xmlns="http://schemas.openxmlformats.org/spreadsheetml/2006/main">
  <c r="E44" i="3" l="1"/>
  <c r="F44" i="3"/>
  <c r="G44" i="3"/>
  <c r="H44" i="3"/>
  <c r="D44" i="3"/>
  <c r="D7" i="2"/>
  <c r="E7" i="2"/>
  <c r="F7" i="2"/>
  <c r="G7" i="2"/>
  <c r="H7" i="2"/>
  <c r="I7" i="2"/>
  <c r="J7" i="2"/>
  <c r="C7" i="2"/>
  <c r="J9" i="2"/>
  <c r="I9" i="2"/>
  <c r="H9" i="2"/>
  <c r="G9" i="2"/>
  <c r="F9" i="2"/>
  <c r="E9" i="2"/>
  <c r="D9" i="2"/>
  <c r="C9" i="2"/>
  <c r="J8" i="2"/>
  <c r="I8" i="2"/>
  <c r="H8" i="2"/>
  <c r="G8" i="2"/>
  <c r="F8" i="2"/>
  <c r="E8" i="2"/>
  <c r="D8" i="2"/>
  <c r="C8" i="2"/>
  <c r="J17" i="2"/>
  <c r="J16" i="2"/>
  <c r="J15" i="2" s="1"/>
  <c r="I17" i="2"/>
  <c r="I16" i="2"/>
  <c r="I15" i="2" l="1"/>
  <c r="C2" i="2" l="1"/>
  <c r="D2" i="2"/>
  <c r="E2" i="2"/>
  <c r="F2" i="2"/>
  <c r="G2" i="2"/>
  <c r="H2" i="2"/>
  <c r="I2" i="2"/>
  <c r="J2" i="2"/>
  <c r="B2" i="2"/>
  <c r="F8" i="5"/>
  <c r="G8" i="5"/>
  <c r="E8" i="5"/>
  <c r="C2" i="5"/>
  <c r="D2" i="5"/>
  <c r="E2" i="5"/>
  <c r="F2" i="5"/>
  <c r="G2" i="5"/>
  <c r="B2" i="5"/>
  <c r="C15" i="4" l="1"/>
  <c r="D15" i="4"/>
  <c r="E15" i="4"/>
  <c r="F15" i="4"/>
  <c r="G15" i="4"/>
  <c r="H15" i="4"/>
  <c r="I15" i="4"/>
  <c r="J15" i="4"/>
  <c r="B15" i="4"/>
  <c r="C7" i="4"/>
  <c r="D7" i="4"/>
  <c r="E7" i="4"/>
  <c r="F7" i="4"/>
  <c r="G7" i="4"/>
  <c r="H7" i="4"/>
  <c r="I7" i="4"/>
  <c r="J7" i="4"/>
  <c r="B7" i="4"/>
  <c r="C2" i="4"/>
  <c r="D2" i="4"/>
  <c r="E2" i="4"/>
  <c r="F2" i="4"/>
  <c r="G2" i="4"/>
  <c r="H2" i="4"/>
  <c r="I2" i="4"/>
  <c r="J2" i="4"/>
  <c r="B2" i="4"/>
  <c r="F52" i="3"/>
  <c r="G52" i="3"/>
  <c r="H52" i="3"/>
  <c r="E52" i="3"/>
  <c r="C34" i="3"/>
  <c r="D34" i="3"/>
  <c r="E34" i="3"/>
  <c r="F34" i="3"/>
  <c r="G34" i="3"/>
  <c r="H34" i="3"/>
  <c r="B34" i="3"/>
  <c r="G29" i="3"/>
  <c r="H29" i="3"/>
  <c r="F29" i="3"/>
  <c r="G24" i="3"/>
  <c r="H24" i="3"/>
  <c r="F24" i="3"/>
  <c r="E20" i="3" l="1"/>
  <c r="F20" i="3"/>
  <c r="G20" i="3"/>
  <c r="H20" i="3"/>
  <c r="D20" i="3"/>
  <c r="E13" i="3"/>
  <c r="F13" i="3"/>
  <c r="G13" i="3"/>
  <c r="H13" i="3"/>
  <c r="D13" i="3"/>
  <c r="H2" i="3"/>
  <c r="G2" i="3"/>
  <c r="F41" i="1"/>
  <c r="E41" i="1"/>
  <c r="C36" i="1"/>
  <c r="D36" i="1"/>
  <c r="E36" i="1"/>
  <c r="F36" i="1"/>
  <c r="B36" i="1"/>
  <c r="F20" i="1"/>
  <c r="E20" i="1"/>
  <c r="F14" i="1"/>
  <c r="E14" i="1"/>
  <c r="C8" i="1"/>
  <c r="D8" i="1"/>
  <c r="E8" i="1"/>
  <c r="F8" i="1"/>
  <c r="B8" i="1"/>
  <c r="C2" i="1"/>
  <c r="D2" i="1"/>
  <c r="E2" i="1"/>
  <c r="F2" i="1"/>
  <c r="B2" i="1"/>
</calcChain>
</file>

<file path=xl/comments1.xml><?xml version="1.0" encoding="utf-8"?>
<comments xmlns="http://schemas.openxmlformats.org/spreadsheetml/2006/main">
  <authors>
    <author>Verdickt Hilde</author>
  </authors>
  <commentList>
    <comment ref="A2" authorId="0">
      <text>
        <r>
          <rPr>
            <b/>
            <sz val="9"/>
            <color indexed="81"/>
            <rFont val="Tahoma"/>
            <family val="2"/>
          </rPr>
          <t>via conventionele telefoonnetwerken (analoog/ISDN) en via managed IP gebaseerde netwerken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<sst xmlns="http://schemas.openxmlformats.org/spreadsheetml/2006/main" count="131" uniqueCount="108">
  <si>
    <t>TV</t>
  </si>
  <si>
    <t>Proximus</t>
  </si>
  <si>
    <t>Telenet NV</t>
  </si>
  <si>
    <t>Mobistar</t>
  </si>
  <si>
    <t>Base Company</t>
  </si>
  <si>
    <t>[40-50]%</t>
  </si>
  <si>
    <t>[20-30]%</t>
  </si>
  <si>
    <t>[10-20]%</t>
  </si>
  <si>
    <t>[0-10]%</t>
  </si>
  <si>
    <t>M2M</t>
  </si>
  <si>
    <t>MVNO</t>
  </si>
  <si>
    <t>Light MVNO</t>
  </si>
  <si>
    <t>Full MVNO</t>
  </si>
  <si>
    <t>prepaid MNO</t>
  </si>
  <si>
    <t>postpaid MNO</t>
  </si>
  <si>
    <t>Résidentiel fixe</t>
  </si>
  <si>
    <t>Résidentiel mobile</t>
  </si>
  <si>
    <t>Non résidentiel fixe</t>
  </si>
  <si>
    <t>Non résidentiel mobile</t>
  </si>
  <si>
    <t>Voix fixe</t>
  </si>
  <si>
    <t>Données</t>
  </si>
  <si>
    <t>Fixe autre</t>
  </si>
  <si>
    <t>Mobile</t>
  </si>
  <si>
    <t>Fixe</t>
  </si>
  <si>
    <t>Autre</t>
  </si>
  <si>
    <t>Services de détail : fixe</t>
  </si>
  <si>
    <t>Services de détail : mobile</t>
  </si>
  <si>
    <t>Services de gros : fixe</t>
  </si>
  <si>
    <t>Services de gros : mobile</t>
  </si>
  <si>
    <t xml:space="preserve">Part dans le chiffre d’affaires belge global généré par les communications électroniques et TV </t>
  </si>
  <si>
    <t>Investissements matériels et immatériels</t>
  </si>
  <si>
    <t xml:space="preserve">Investissements matériels et immatériels en % du chiffre d'affaires télécom </t>
  </si>
  <si>
    <t>Investissements en actifs fixes</t>
  </si>
  <si>
    <t>Investissements en actifs mobiles</t>
  </si>
  <si>
    <t>Investissements en actifs (autres)</t>
  </si>
  <si>
    <t>Raccordements TV, dont :</t>
  </si>
  <si>
    <t>numérique</t>
  </si>
  <si>
    <t>analogique</t>
  </si>
  <si>
    <t>analogique et numérique</t>
  </si>
  <si>
    <t>TV numérique : services de base + set top box</t>
  </si>
  <si>
    <t>TV numérique : autres services</t>
  </si>
  <si>
    <t>TV numérique : droits d'auteurs</t>
  </si>
  <si>
    <t>Seulement TV analogique</t>
  </si>
  <si>
    <t>Nombre de ménages avec une offre conjointe, dont :</t>
  </si>
  <si>
    <t>2-play</t>
  </si>
  <si>
    <t>3- play</t>
  </si>
  <si>
    <t>4-play</t>
  </si>
  <si>
    <t>2-play par type d'offre conjointe :</t>
  </si>
  <si>
    <t>Large bande fixe + tél fixe</t>
  </si>
  <si>
    <t>Large bande fixe + mobile</t>
  </si>
  <si>
    <t>Large bande fixe + TV</t>
  </si>
  <si>
    <t>Tél fixe + TV</t>
  </si>
  <si>
    <t>Tél fixe + mobile</t>
  </si>
  <si>
    <t>TV + moile</t>
  </si>
  <si>
    <t xml:space="preserve">3-play par type d'offre conjointe : </t>
  </si>
  <si>
    <t>Large bande fixe + TV + tél fixe</t>
  </si>
  <si>
    <t>Large bande fixe + TV + mobile</t>
  </si>
  <si>
    <t>Large bande fixe + tél fixe + mobile</t>
  </si>
  <si>
    <t>Tél fixe + TV+ mobile</t>
  </si>
  <si>
    <t xml:space="preserve">chiffre d’affaires du trafic de téléphonie fixe </t>
  </si>
  <si>
    <t>National fixe à fixe</t>
  </si>
  <si>
    <t>National fixe à mobile</t>
  </si>
  <si>
    <t>International</t>
  </si>
  <si>
    <t>ARPU voix fixe (abonnement + trafic, euro/canal voix fixe/mois)</t>
  </si>
  <si>
    <t>Résidentiel</t>
  </si>
  <si>
    <t>Non résidentiel</t>
  </si>
  <si>
    <t>Revenus vente détail services mobiles</t>
  </si>
  <si>
    <t>Appareil</t>
  </si>
  <si>
    <t>Itinérance voix, SMS, données (vente détail)</t>
  </si>
  <si>
    <t>Itinérance visiteurs</t>
  </si>
  <si>
    <t>MTR voix</t>
  </si>
  <si>
    <t>MTR SMS</t>
  </si>
  <si>
    <t>Autres</t>
  </si>
  <si>
    <t>Voix uniquement</t>
  </si>
  <si>
    <t>Voix et données</t>
  </si>
  <si>
    <t>Données uniquement</t>
  </si>
  <si>
    <t xml:space="preserve">Consommation données mobiles, en mégaoctets </t>
  </si>
  <si>
    <t>Chiffre d'affaires généré par les communications électroniques et la télévision, de détail et de gros  ( x 1000 euros ), dont  :</t>
  </si>
  <si>
    <t>Chiffre d'affaires sur le marché fixe et mobile ( x 1000 euros), dont :</t>
  </si>
  <si>
    <t>Chiffre d'affaires marché de détail non résidentiel (x 1000 euros), dont :</t>
  </si>
  <si>
    <t>Investissements ( x 1000 euros ), dont :</t>
  </si>
  <si>
    <t>Licences</t>
  </si>
  <si>
    <t>Investissements en actifs ( x 1000 euros ), dont :</t>
  </si>
  <si>
    <t>Chiffre d'affaires marché de détail résidentiel / non résidentiel ( x 1000 euros ), dont</t>
  </si>
  <si>
    <t>Large bande Internet</t>
  </si>
  <si>
    <t>Équipment fixe</t>
  </si>
  <si>
    <t>Équipment mobile</t>
  </si>
  <si>
    <t>Voix mobile+SMS+données+autre</t>
  </si>
  <si>
    <t>Chiffre d'affaires du trafic de téléphonie fixe ( x 1000 euros), dont :</t>
  </si>
  <si>
    <t>Chiffre d'affaires voix fixe (abonnement + trafic, x 1000 euros), dont :</t>
  </si>
  <si>
    <t>Chiffre d'affaires large bande fixe ( x 1000 euros), dont :</t>
  </si>
  <si>
    <t>Chiffre d'affaires mobile ( de détail et de gros) 3 MNO + Telenet (mille euros), dont :</t>
  </si>
  <si>
    <t>Cartes SIM  actives MNO + MVNO ( x 1000) , dont :</t>
  </si>
  <si>
    <t>Cartes SIM postpayées MNO</t>
  </si>
  <si>
    <t>Cartes SIM prépayées MNO</t>
  </si>
  <si>
    <t>Cartes SIM actifs MNO + MVNO prépayées/postpayées ( hors M2M)</t>
  </si>
  <si>
    <t>Cartes SIM prépayées</t>
  </si>
  <si>
    <t>Cartes SIM postpayées</t>
  </si>
  <si>
    <t>Cartes SIM actives  sur le marché résidentiel (3 MNO + Telenet)</t>
  </si>
  <si>
    <t xml:space="preserve">Cartes SIM actives sur le marché non résidentiel ( 3 MNO + Telenet) </t>
  </si>
  <si>
    <t>Nombre de cartes SIM large bande ( 3 MNO, Telenet, SFR et Nethys), dont :</t>
  </si>
  <si>
    <t>Cartes SIM large bande mobiles tablette, PC</t>
  </si>
  <si>
    <t>Cartes SIM large bande mobiles smartphone</t>
  </si>
  <si>
    <t>Part de marché en termes de cartes SIM actives</t>
  </si>
  <si>
    <t>Proximus (light MVNO compris)</t>
  </si>
  <si>
    <t>Base Company (light MVNO compris)</t>
  </si>
  <si>
    <t>Mobistar (light MVNO compris) )</t>
  </si>
  <si>
    <t>Revenus de détail TV ( x 1000 euros), dont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</si>
</sst>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.5"/>
      <color theme="1"/>
      <name val="Tw Cen MT"/>
      <family val="2"/>
    </font>
  </fonts>
  <fills count="3">
    <fill>
      <patternFill patternType="none"/>
    </fill>
    <fill>
      <patternFill patternType="gray125"/>
    </fill>
    <fill>
      <patternFill patternType="solid">
        <fgColor rgb="FFF7964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right"/>
    </xf>
    <xf numFmtId="3" fontId="0" fillId="0" borderId="0" xfId="0" applyNumberFormat="1"/>
    <xf numFmtId="3" fontId="0" fillId="0" borderId="0" xfId="0" applyNumberFormat="1" applyBorder="1"/>
    <xf numFmtId="0" fontId="0" fillId="0" borderId="0" xfId="0" applyAlignment="1">
      <alignment horizontal="left"/>
    </xf>
    <xf numFmtId="3" fontId="0" fillId="2" borderId="0" xfId="0" applyNumberFormat="1" applyFill="1"/>
    <xf numFmtId="0" fontId="3" fillId="0" borderId="0" xfId="0" applyFont="1"/>
    <xf numFmtId="0" fontId="2" fillId="0" borderId="0" xfId="0" applyFont="1"/>
    <xf numFmtId="164" fontId="0" fillId="0" borderId="0" xfId="1" applyNumberFormat="1" applyFont="1"/>
    <xf numFmtId="164" fontId="0" fillId="0" borderId="0" xfId="0" applyNumberFormat="1"/>
    <xf numFmtId="0" fontId="2" fillId="0" borderId="0" xfId="0" applyFont="1" applyAlignment="1">
      <alignment horizontal="left"/>
    </xf>
    <xf numFmtId="3" fontId="0" fillId="0" borderId="0" xfId="0" applyNumberFormat="1" applyAlignment="1">
      <alignment horizontal="right"/>
    </xf>
    <xf numFmtId="3" fontId="3" fillId="0" borderId="0" xfId="0" applyNumberFormat="1" applyFont="1" applyAlignment="1">
      <alignment horizontal="right"/>
    </xf>
    <xf numFmtId="3" fontId="0" fillId="2" borderId="0" xfId="0" applyNumberFormat="1" applyFill="1" applyAlignment="1">
      <alignment horizontal="right"/>
    </xf>
    <xf numFmtId="165" fontId="0" fillId="0" borderId="0" xfId="0" applyNumberFormat="1"/>
    <xf numFmtId="164" fontId="0" fillId="0" borderId="0" xfId="1" applyNumberFormat="1" applyFont="1" applyAlignment="1">
      <alignment horizontal="right"/>
    </xf>
    <xf numFmtId="0" fontId="6" fillId="0" borderId="0" xfId="0" applyFont="1"/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colors>
    <mruColors>
      <color rgb="FFF7964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tabSelected="1" workbookViewId="0">
      <selection activeCell="A34" sqref="A34"/>
    </sheetView>
  </sheetViews>
  <sheetFormatPr defaultColWidth="9.140625" defaultRowHeight="15" x14ac:dyDescent="0.25"/>
  <cols>
    <col min="1" max="1" width="111.42578125" bestFit="1" customWidth="1"/>
  </cols>
  <sheetData>
    <row r="1" spans="1:13" x14ac:dyDescent="0.25">
      <c r="B1" s="7">
        <v>2011</v>
      </c>
      <c r="C1" s="7">
        <v>2012</v>
      </c>
      <c r="D1" s="7">
        <v>2013</v>
      </c>
      <c r="E1" s="7">
        <v>2014</v>
      </c>
      <c r="F1" s="7">
        <v>2015</v>
      </c>
    </row>
    <row r="2" spans="1:13" x14ac:dyDescent="0.25">
      <c r="A2" s="7" t="s">
        <v>77</v>
      </c>
      <c r="B2" s="5">
        <f>SUM(B3:B6)</f>
        <v>8738948.2116707321</v>
      </c>
      <c r="C2" s="5">
        <f t="shared" ref="C2:F2" si="0">SUM(C3:C6)</f>
        <v>8606839.29925883</v>
      </c>
      <c r="D2" s="5">
        <f t="shared" si="0"/>
        <v>8256657.3173090182</v>
      </c>
      <c r="E2" s="5">
        <f t="shared" si="0"/>
        <v>8100612.515479954</v>
      </c>
      <c r="F2" s="5">
        <f t="shared" si="0"/>
        <v>8294995.8975079041</v>
      </c>
      <c r="I2" s="2"/>
      <c r="J2" s="16"/>
      <c r="K2" s="2"/>
      <c r="L2" s="2"/>
      <c r="M2" s="2"/>
    </row>
    <row r="3" spans="1:13" x14ac:dyDescent="0.25">
      <c r="A3" s="1" t="s">
        <v>22</v>
      </c>
      <c r="B3" s="2">
        <v>3982077.8887224756</v>
      </c>
      <c r="C3" s="2">
        <v>3984251.0454211803</v>
      </c>
      <c r="D3" s="2">
        <v>3616217.8983502397</v>
      </c>
      <c r="E3" s="2">
        <v>3575113.8677558433</v>
      </c>
      <c r="F3" s="2">
        <v>3677972.7300585127</v>
      </c>
    </row>
    <row r="4" spans="1:13" x14ac:dyDescent="0.25">
      <c r="A4" s="1" t="s">
        <v>23</v>
      </c>
      <c r="B4" s="2">
        <v>3716428.019078244</v>
      </c>
      <c r="C4" s="2">
        <v>3525171.9959637052</v>
      </c>
      <c r="D4" s="2">
        <v>3483975.2936787792</v>
      </c>
      <c r="E4" s="2">
        <v>3447286.91788866</v>
      </c>
      <c r="F4" s="2">
        <v>3482921.1981860311</v>
      </c>
    </row>
    <row r="5" spans="1:13" x14ac:dyDescent="0.25">
      <c r="A5" s="1" t="s">
        <v>0</v>
      </c>
      <c r="B5" s="3">
        <v>941648.59886001202</v>
      </c>
      <c r="C5" s="3">
        <v>1007898.6851559449</v>
      </c>
      <c r="D5" s="3">
        <v>1077264.25599</v>
      </c>
      <c r="E5" s="3">
        <v>1061556.15616</v>
      </c>
      <c r="F5" s="3">
        <v>1114017.3544733599</v>
      </c>
    </row>
    <row r="6" spans="1:13" x14ac:dyDescent="0.25">
      <c r="A6" s="1" t="s">
        <v>24</v>
      </c>
      <c r="B6" s="2">
        <v>98793.705010000005</v>
      </c>
      <c r="C6" s="2">
        <v>89517.57271800001</v>
      </c>
      <c r="D6" s="2">
        <v>79199.869290000002</v>
      </c>
      <c r="E6" s="2">
        <v>16655.573675451211</v>
      </c>
      <c r="F6" s="2">
        <v>20084.61479</v>
      </c>
      <c r="H6" s="2"/>
    </row>
    <row r="8" spans="1:13" x14ac:dyDescent="0.25">
      <c r="A8" s="10" t="s">
        <v>78</v>
      </c>
      <c r="B8" s="5">
        <f>B9+B10+B11+B12</f>
        <v>7698505.9078007191</v>
      </c>
      <c r="C8" s="5">
        <f t="shared" ref="C8:F8" si="1">C9+C10+C11+C12</f>
        <v>7509423.0413848851</v>
      </c>
      <c r="D8" s="5">
        <f t="shared" si="1"/>
        <v>7100193.1920290189</v>
      </c>
      <c r="E8" s="5">
        <f t="shared" si="1"/>
        <v>7022400.7856445042</v>
      </c>
      <c r="F8" s="5">
        <f t="shared" si="1"/>
        <v>7160893.9282445451</v>
      </c>
      <c r="H8" s="2"/>
      <c r="I8" s="2"/>
      <c r="J8" s="2"/>
      <c r="K8" s="2"/>
      <c r="L8" s="2"/>
    </row>
    <row r="9" spans="1:13" x14ac:dyDescent="0.25">
      <c r="A9" s="1" t="s">
        <v>25</v>
      </c>
      <c r="B9" s="2">
        <v>3324815.4429464098</v>
      </c>
      <c r="C9" s="2">
        <v>3171685.1564773829</v>
      </c>
      <c r="D9" s="2">
        <v>3154065.8733099923</v>
      </c>
      <c r="E9" s="2">
        <v>3197351.1185157695</v>
      </c>
      <c r="F9" s="2">
        <v>3231218.8011276014</v>
      </c>
    </row>
    <row r="10" spans="1:13" x14ac:dyDescent="0.25">
      <c r="A10" s="1" t="s">
        <v>26</v>
      </c>
      <c r="B10" s="2">
        <v>3066329.4759676438</v>
      </c>
      <c r="C10" s="2">
        <v>3019806.2240311801</v>
      </c>
      <c r="D10" s="2">
        <v>2921388.9287624243</v>
      </c>
      <c r="E10" s="2">
        <v>2873980.5885490212</v>
      </c>
      <c r="F10" s="2">
        <v>2984142.4965885128</v>
      </c>
    </row>
    <row r="11" spans="1:13" x14ac:dyDescent="0.25">
      <c r="A11" s="1" t="s">
        <v>27</v>
      </c>
      <c r="B11" s="2">
        <v>391612.57613183418</v>
      </c>
      <c r="C11" s="2">
        <v>353486.83948632219</v>
      </c>
      <c r="D11" s="2">
        <v>329909.42036878696</v>
      </c>
      <c r="E11" s="2">
        <v>249935.79937289067</v>
      </c>
      <c r="F11" s="2">
        <v>251702.39705842975</v>
      </c>
    </row>
    <row r="12" spans="1:13" x14ac:dyDescent="0.25">
      <c r="A12" s="1" t="s">
        <v>28</v>
      </c>
      <c r="B12" s="2">
        <v>915748.41275483195</v>
      </c>
      <c r="C12" s="2">
        <v>964444.82138999994</v>
      </c>
      <c r="D12" s="2">
        <v>694828.96958781523</v>
      </c>
      <c r="E12" s="2">
        <v>701133.27920682239</v>
      </c>
      <c r="F12" s="2">
        <v>693830.23346999998</v>
      </c>
    </row>
    <row r="14" spans="1:13" x14ac:dyDescent="0.25">
      <c r="A14" s="10" t="s">
        <v>83</v>
      </c>
      <c r="E14" s="5">
        <f>E15+E16+E17+E18</f>
        <v>6071331.7070647907</v>
      </c>
      <c r="F14" s="5">
        <f>F15+F16+F17+F18</f>
        <v>6215361.2982861139</v>
      </c>
      <c r="H14" s="2"/>
      <c r="I14" s="2"/>
    </row>
    <row r="15" spans="1:13" x14ac:dyDescent="0.25">
      <c r="A15" s="1" t="s">
        <v>15</v>
      </c>
      <c r="E15" s="2">
        <v>1737788.5317735432</v>
      </c>
      <c r="F15" s="2">
        <v>1805021.0514330864</v>
      </c>
    </row>
    <row r="16" spans="1:13" x14ac:dyDescent="0.25">
      <c r="A16" s="1" t="s">
        <v>16</v>
      </c>
      <c r="E16" s="2">
        <v>1968813.0698605087</v>
      </c>
      <c r="F16" s="2">
        <v>2039127.0074485121</v>
      </c>
    </row>
    <row r="17" spans="1:8" x14ac:dyDescent="0.25">
      <c r="A17" s="1" t="s">
        <v>17</v>
      </c>
      <c r="E17" s="2">
        <v>1459562.5867422263</v>
      </c>
      <c r="F17" s="2">
        <v>1426197.749694516</v>
      </c>
      <c r="G17" s="2"/>
    </row>
    <row r="18" spans="1:8" x14ac:dyDescent="0.25">
      <c r="A18" s="1" t="s">
        <v>18</v>
      </c>
      <c r="E18" s="2">
        <v>905167.51868851308</v>
      </c>
      <c r="F18" s="2">
        <v>945015.48970999988</v>
      </c>
    </row>
    <row r="20" spans="1:8" x14ac:dyDescent="0.25">
      <c r="A20" s="10" t="s">
        <v>79</v>
      </c>
      <c r="E20" s="5">
        <f>SUM(E21:E27)</f>
        <v>2364730.105430739</v>
      </c>
      <c r="F20" s="5">
        <f>SUM(F21:F27)</f>
        <v>2371213.2394045163</v>
      </c>
    </row>
    <row r="21" spans="1:8" x14ac:dyDescent="0.25">
      <c r="A21" s="1" t="s">
        <v>19</v>
      </c>
      <c r="E21" s="2">
        <v>537108.9021306861</v>
      </c>
      <c r="F21" s="2">
        <v>498959.42864</v>
      </c>
    </row>
    <row r="22" spans="1:8" x14ac:dyDescent="0.25">
      <c r="A22" s="1" t="s">
        <v>84</v>
      </c>
      <c r="E22" s="2">
        <v>324186.71619142249</v>
      </c>
      <c r="F22" s="2">
        <v>330896.09208000003</v>
      </c>
      <c r="H22" s="2"/>
    </row>
    <row r="23" spans="1:8" x14ac:dyDescent="0.25">
      <c r="A23" s="1" t="s">
        <v>20</v>
      </c>
      <c r="E23" s="2">
        <v>513713.94728011766</v>
      </c>
      <c r="F23" s="2">
        <v>513705.01423451607</v>
      </c>
    </row>
    <row r="24" spans="1:8" x14ac:dyDescent="0.25">
      <c r="A24" s="1" t="s">
        <v>85</v>
      </c>
      <c r="E24" s="2">
        <v>62771.436639999898</v>
      </c>
      <c r="F24" s="2">
        <v>57543.335010000003</v>
      </c>
    </row>
    <row r="25" spans="1:8" x14ac:dyDescent="0.25">
      <c r="A25" s="1" t="s">
        <v>21</v>
      </c>
      <c r="E25" s="2">
        <v>21781.584500000001</v>
      </c>
      <c r="F25" s="2">
        <v>25093.879730000001</v>
      </c>
    </row>
    <row r="26" spans="1:8" x14ac:dyDescent="0.25">
      <c r="A26" s="1" t="s">
        <v>86</v>
      </c>
      <c r="E26" s="2">
        <v>19480.208350613757</v>
      </c>
      <c r="F26" s="2">
        <v>19278.175999999999</v>
      </c>
    </row>
    <row r="27" spans="1:8" x14ac:dyDescent="0.25">
      <c r="A27" s="1" t="s">
        <v>87</v>
      </c>
      <c r="E27" s="2">
        <v>885687.31033789925</v>
      </c>
      <c r="F27" s="2">
        <v>925737.3137099999</v>
      </c>
    </row>
    <row r="28" spans="1:8" x14ac:dyDescent="0.25">
      <c r="E28" s="2"/>
      <c r="F28" s="2"/>
    </row>
    <row r="29" spans="1:8" x14ac:dyDescent="0.25">
      <c r="A29" s="10" t="s">
        <v>29</v>
      </c>
    </row>
    <row r="30" spans="1:8" x14ac:dyDescent="0.25">
      <c r="A30" s="1" t="s">
        <v>1</v>
      </c>
      <c r="E30" t="s">
        <v>5</v>
      </c>
      <c r="F30" t="s">
        <v>5</v>
      </c>
    </row>
    <row r="31" spans="1:8" x14ac:dyDescent="0.25">
      <c r="A31" s="1" t="s">
        <v>2</v>
      </c>
      <c r="E31" t="s">
        <v>6</v>
      </c>
      <c r="F31" t="s">
        <v>6</v>
      </c>
    </row>
    <row r="32" spans="1:8" x14ac:dyDescent="0.25">
      <c r="A32" s="1" t="s">
        <v>3</v>
      </c>
      <c r="E32" t="s">
        <v>7</v>
      </c>
      <c r="F32" t="s">
        <v>7</v>
      </c>
    </row>
    <row r="33" spans="1:6" x14ac:dyDescent="0.25">
      <c r="A33" s="1" t="s">
        <v>4</v>
      </c>
      <c r="E33" t="s">
        <v>8</v>
      </c>
      <c r="F33" t="s">
        <v>8</v>
      </c>
    </row>
    <row r="34" spans="1:6" x14ac:dyDescent="0.25">
      <c r="A34" s="1" t="s">
        <v>24</v>
      </c>
      <c r="E34" t="s">
        <v>8</v>
      </c>
      <c r="F34" t="s">
        <v>8</v>
      </c>
    </row>
    <row r="36" spans="1:6" x14ac:dyDescent="0.25">
      <c r="A36" s="10" t="s">
        <v>80</v>
      </c>
      <c r="B36" s="5">
        <f>B37+B38</f>
        <v>1268060.4670500003</v>
      </c>
      <c r="C36" s="5">
        <f t="shared" ref="C36:F36" si="2">C37+C38</f>
        <v>1254215.7737700003</v>
      </c>
      <c r="D36" s="5">
        <f t="shared" si="2"/>
        <v>1872395.7372900001</v>
      </c>
      <c r="E36" s="5">
        <f t="shared" si="2"/>
        <v>1506854.7333099996</v>
      </c>
      <c r="F36" s="5">
        <f t="shared" si="2"/>
        <v>1494139.8206799997</v>
      </c>
    </row>
    <row r="37" spans="1:6" x14ac:dyDescent="0.25">
      <c r="A37" s="1" t="s">
        <v>30</v>
      </c>
      <c r="B37" s="2">
        <v>1151120.4670500003</v>
      </c>
      <c r="C37" s="2">
        <v>1233295.7737700003</v>
      </c>
      <c r="D37" s="2">
        <v>1439402.3133</v>
      </c>
      <c r="E37" s="2">
        <v>1483497.2641299996</v>
      </c>
      <c r="F37" s="2">
        <v>1409451.9637299997</v>
      </c>
    </row>
    <row r="38" spans="1:6" x14ac:dyDescent="0.25">
      <c r="A38" s="1" t="s">
        <v>81</v>
      </c>
      <c r="B38" s="2">
        <v>116940</v>
      </c>
      <c r="C38" s="2">
        <v>20920</v>
      </c>
      <c r="D38" s="2">
        <v>432993.42399000004</v>
      </c>
      <c r="E38" s="2">
        <v>23357.46918</v>
      </c>
      <c r="F38" s="2">
        <v>84687.856950000001</v>
      </c>
    </row>
    <row r="39" spans="1:6" x14ac:dyDescent="0.25">
      <c r="A39" s="1" t="s">
        <v>31</v>
      </c>
      <c r="B39" s="9">
        <v>0.14899999999999999</v>
      </c>
      <c r="C39" s="9">
        <v>0.16300000000000001</v>
      </c>
      <c r="D39" s="9">
        <v>0.19700000000000001</v>
      </c>
      <c r="E39" s="9">
        <v>0.21075229241001855</v>
      </c>
      <c r="F39" s="9">
        <v>0.19627575201392988</v>
      </c>
    </row>
    <row r="40" spans="1:6" x14ac:dyDescent="0.25">
      <c r="B40" s="8"/>
      <c r="C40" s="8"/>
      <c r="D40" s="8"/>
      <c r="E40" s="8"/>
      <c r="F40" s="8"/>
    </row>
    <row r="41" spans="1:6" x14ac:dyDescent="0.25">
      <c r="A41" s="10" t="s">
        <v>82</v>
      </c>
      <c r="E41" s="5">
        <f>SUM(E42:E44)</f>
        <v>1483497.2641299998</v>
      </c>
      <c r="F41" s="5">
        <f>SUM(F42:F44)</f>
        <v>1409451.9637299997</v>
      </c>
    </row>
    <row r="42" spans="1:6" x14ac:dyDescent="0.25">
      <c r="A42" s="1" t="s">
        <v>32</v>
      </c>
      <c r="E42" s="2">
        <v>560459.54824589693</v>
      </c>
      <c r="F42" s="2">
        <v>459351.56680999999</v>
      </c>
    </row>
    <row r="43" spans="1:6" x14ac:dyDescent="0.25">
      <c r="A43" s="1" t="s">
        <v>33</v>
      </c>
      <c r="E43" s="2">
        <v>915013.99448410305</v>
      </c>
      <c r="F43" s="2">
        <v>938774.70658999996</v>
      </c>
    </row>
    <row r="44" spans="1:6" x14ac:dyDescent="0.25">
      <c r="A44" s="1" t="s">
        <v>34</v>
      </c>
      <c r="E44" s="2">
        <v>8023.7214000000004</v>
      </c>
      <c r="F44" s="2">
        <v>11325.690330000001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7"/>
  <sheetViews>
    <sheetView topLeftCell="A19" workbookViewId="0">
      <selection activeCell="A15" sqref="A15"/>
    </sheetView>
  </sheetViews>
  <sheetFormatPr defaultColWidth="9.140625" defaultRowHeight="15" x14ac:dyDescent="0.25"/>
  <cols>
    <col min="1" max="1" width="65" bestFit="1" customWidth="1"/>
    <col min="3" max="3" width="11.140625" bestFit="1" customWidth="1"/>
    <col min="4" max="4" width="11.140625" style="2" bestFit="1" customWidth="1"/>
    <col min="5" max="8" width="11.140625" bestFit="1" customWidth="1"/>
    <col min="9" max="10" width="12.7109375" bestFit="1" customWidth="1"/>
  </cols>
  <sheetData>
    <row r="1" spans="1:14" x14ac:dyDescent="0.25">
      <c r="B1" s="7">
        <v>2007</v>
      </c>
      <c r="C1" s="7">
        <v>2008</v>
      </c>
      <c r="D1" s="7">
        <v>2009</v>
      </c>
      <c r="E1" s="7">
        <v>2010</v>
      </c>
      <c r="F1" s="7">
        <v>2011</v>
      </c>
      <c r="G1" s="7">
        <v>2012</v>
      </c>
      <c r="H1" s="7">
        <v>2013</v>
      </c>
      <c r="I1" s="7">
        <v>2014</v>
      </c>
      <c r="J1" s="7">
        <v>2015</v>
      </c>
    </row>
    <row r="2" spans="1:14" x14ac:dyDescent="0.25">
      <c r="A2" s="7" t="s">
        <v>88</v>
      </c>
      <c r="B2" s="5">
        <f>SUM(B3:B5)</f>
        <v>773222.68937605747</v>
      </c>
      <c r="C2" s="5">
        <f t="shared" ref="C2:J2" si="0">SUM(C3:C5)</f>
        <v>678073.5722573672</v>
      </c>
      <c r="D2" s="5">
        <f t="shared" si="0"/>
        <v>607781.76621480007</v>
      </c>
      <c r="E2" s="5">
        <f t="shared" si="0"/>
        <v>566315.31462686334</v>
      </c>
      <c r="F2" s="5">
        <f t="shared" si="0"/>
        <v>514281.44568564987</v>
      </c>
      <c r="G2" s="5">
        <f t="shared" si="0"/>
        <v>473456.49939560797</v>
      </c>
      <c r="H2" s="5">
        <f t="shared" si="0"/>
        <v>437954.34187153005</v>
      </c>
      <c r="I2" s="5">
        <f t="shared" si="0"/>
        <v>385816.31956821319</v>
      </c>
      <c r="J2" s="5">
        <f t="shared" si="0"/>
        <v>379379.50514967053</v>
      </c>
      <c r="N2" s="16" t="s">
        <v>59</v>
      </c>
    </row>
    <row r="3" spans="1:14" x14ac:dyDescent="0.25">
      <c r="A3" s="1" t="s">
        <v>60</v>
      </c>
      <c r="B3" s="2">
        <v>332668.88852942653</v>
      </c>
      <c r="C3" s="2">
        <v>293149.35448673577</v>
      </c>
      <c r="D3" s="2">
        <v>256395.70821200003</v>
      </c>
      <c r="E3" s="2">
        <v>240796.28356612535</v>
      </c>
      <c r="F3" s="2">
        <v>220293.7203821872</v>
      </c>
      <c r="G3" s="2">
        <v>210378.59915827448</v>
      </c>
      <c r="H3" s="2">
        <v>216617.39300087618</v>
      </c>
      <c r="I3" s="2">
        <v>206092.4850008483</v>
      </c>
      <c r="J3" s="2">
        <v>199964.13998874451</v>
      </c>
    </row>
    <row r="4" spans="1:14" x14ac:dyDescent="0.25">
      <c r="A4" s="1" t="s">
        <v>61</v>
      </c>
      <c r="B4" s="2">
        <v>299022.79120970704</v>
      </c>
      <c r="C4" s="2">
        <v>252933.12849963893</v>
      </c>
      <c r="D4" s="2">
        <v>221501.39661150001</v>
      </c>
      <c r="E4" s="2">
        <v>210649.61504236623</v>
      </c>
      <c r="F4" s="2">
        <v>182389.23851730794</v>
      </c>
      <c r="G4" s="2">
        <v>157906.71376405924</v>
      </c>
      <c r="H4" s="2">
        <v>126626.19601148844</v>
      </c>
      <c r="I4" s="2">
        <v>98938.702316964976</v>
      </c>
      <c r="J4" s="2">
        <v>100770.32247262605</v>
      </c>
    </row>
    <row r="5" spans="1:14" x14ac:dyDescent="0.25">
      <c r="A5" s="1" t="s">
        <v>62</v>
      </c>
      <c r="B5" s="2">
        <v>141531.0096369239</v>
      </c>
      <c r="C5" s="2">
        <v>131991.0892709925</v>
      </c>
      <c r="D5" s="2">
        <v>129884.6613913</v>
      </c>
      <c r="E5" s="2">
        <v>114869.41601837179</v>
      </c>
      <c r="F5" s="2">
        <v>111598.48678615474</v>
      </c>
      <c r="G5" s="2">
        <v>105171.18647327425</v>
      </c>
      <c r="H5" s="2">
        <v>94710.752859165455</v>
      </c>
      <c r="I5" s="2">
        <v>80785.132250399925</v>
      </c>
      <c r="J5" s="2">
        <v>78645.042688299989</v>
      </c>
    </row>
    <row r="7" spans="1:14" x14ac:dyDescent="0.25">
      <c r="A7" s="7" t="s">
        <v>89</v>
      </c>
      <c r="C7" s="5">
        <f>C8+C9</f>
        <v>1437476.44951205</v>
      </c>
      <c r="D7" s="5">
        <f t="shared" ref="D7:J7" si="1">D8+D9</f>
        <v>1386259.7038242808</v>
      </c>
      <c r="E7" s="5">
        <f t="shared" si="1"/>
        <v>1319942.1293410091</v>
      </c>
      <c r="F7" s="5">
        <f t="shared" si="1"/>
        <v>1245125.5786310111</v>
      </c>
      <c r="G7" s="5">
        <f t="shared" si="1"/>
        <v>1249027.1922727418</v>
      </c>
      <c r="H7" s="5">
        <f t="shared" si="1"/>
        <v>1214014.7293130769</v>
      </c>
      <c r="I7" s="5">
        <f t="shared" si="1"/>
        <v>1183000.4305181243</v>
      </c>
      <c r="J7" s="5">
        <f t="shared" si="1"/>
        <v>1160263.356622248</v>
      </c>
    </row>
    <row r="8" spans="1:14" x14ac:dyDescent="0.25">
      <c r="A8" s="1" t="s">
        <v>64</v>
      </c>
      <c r="C8" s="2">
        <f>784569198.427633/1000</f>
        <v>784569.19842763303</v>
      </c>
      <c r="D8" s="2">
        <f>766990986.266193/1000</f>
        <v>766990.98626619298</v>
      </c>
      <c r="E8" s="2">
        <f>727195811.833611/1000</f>
        <v>727195.81183361099</v>
      </c>
      <c r="F8" s="2">
        <f>694606317.387917/1000</f>
        <v>694606.31738791708</v>
      </c>
      <c r="G8" s="2">
        <f>695491834.995804/1000</f>
        <v>695491.83499580401</v>
      </c>
      <c r="H8" s="2">
        <f>653447705.021014/1000</f>
        <v>653447.70502101397</v>
      </c>
      <c r="I8" s="2">
        <f>645891528.387438/1000</f>
        <v>645891.52838743804</v>
      </c>
      <c r="J8" s="2">
        <f>661303927.982248/1000</f>
        <v>661303.9279822479</v>
      </c>
    </row>
    <row r="9" spans="1:14" x14ac:dyDescent="0.25">
      <c r="A9" s="1" t="s">
        <v>65</v>
      </c>
      <c r="C9" s="2">
        <f>652907251.084417/1000</f>
        <v>652907.25108441699</v>
      </c>
      <c r="D9" s="2">
        <f>619268717.558088/1000</f>
        <v>619268.7175580879</v>
      </c>
      <c r="E9" s="2">
        <f>592746317.507398/1000</f>
        <v>592746.31750739797</v>
      </c>
      <c r="F9" s="2">
        <f>550519261.243094/1000</f>
        <v>550519.26124309399</v>
      </c>
      <c r="G9" s="2">
        <f>553535357.276938/1000</f>
        <v>553535.35727693792</v>
      </c>
      <c r="H9" s="2">
        <f>560567024.292063/1000</f>
        <v>560567.02429206297</v>
      </c>
      <c r="I9" s="2">
        <f>537108902.130686/1000</f>
        <v>537108.9021306861</v>
      </c>
      <c r="J9" s="2">
        <f>498959428.64/1000</f>
        <v>498959.42864</v>
      </c>
    </row>
    <row r="11" spans="1:14" x14ac:dyDescent="0.25">
      <c r="A11" s="7" t="s">
        <v>63</v>
      </c>
    </row>
    <row r="12" spans="1:14" x14ac:dyDescent="0.25">
      <c r="A12" s="1" t="s">
        <v>64</v>
      </c>
      <c r="C12" s="14">
        <v>21.267072024667218</v>
      </c>
      <c r="D12" s="14">
        <v>21.190831295304513</v>
      </c>
      <c r="E12" s="14">
        <v>20.178047172037441</v>
      </c>
      <c r="F12" s="14">
        <v>19.259503432849566</v>
      </c>
      <c r="G12" s="14">
        <v>18.850435581513473</v>
      </c>
      <c r="H12" s="14">
        <v>17.724905276629212</v>
      </c>
      <c r="I12" s="14">
        <v>17.77279125216744</v>
      </c>
      <c r="J12" s="14">
        <v>18.021798915914648</v>
      </c>
    </row>
    <row r="13" spans="1:14" x14ac:dyDescent="0.25">
      <c r="A13" s="1" t="s">
        <v>65</v>
      </c>
      <c r="C13" s="14">
        <v>32.006483386178218</v>
      </c>
      <c r="D13" s="14">
        <v>30.808810856183083</v>
      </c>
      <c r="E13" s="14">
        <v>30.25834727229055</v>
      </c>
      <c r="F13" s="14">
        <v>28.841121066918266</v>
      </c>
      <c r="G13" s="14">
        <v>30.113822285119259</v>
      </c>
      <c r="H13" s="14">
        <v>30.460083222541599</v>
      </c>
      <c r="I13" s="14">
        <v>29.281224745604074</v>
      </c>
      <c r="J13" s="14">
        <v>28.771592443685602</v>
      </c>
    </row>
    <row r="15" spans="1:14" x14ac:dyDescent="0.25">
      <c r="A15" s="7" t="s">
        <v>90</v>
      </c>
      <c r="I15" s="5">
        <f>I16+I17</f>
        <v>1818049.2753076451</v>
      </c>
      <c r="J15" s="5">
        <f>J16+J17</f>
        <v>1879922.9132091559</v>
      </c>
    </row>
    <row r="16" spans="1:14" x14ac:dyDescent="0.25">
      <c r="A16" s="1" t="s">
        <v>64</v>
      </c>
      <c r="I16" s="2">
        <f>980148611.836105/1000</f>
        <v>980148.611836105</v>
      </c>
      <c r="J16" s="2">
        <f>1035318024.89464/1000</f>
        <v>1035318.02489464</v>
      </c>
    </row>
    <row r="17" spans="1:10" x14ac:dyDescent="0.25">
      <c r="A17" s="1" t="s">
        <v>65</v>
      </c>
      <c r="I17" s="2">
        <f>837900663.47154/1000</f>
        <v>837900.66347153997</v>
      </c>
      <c r="J17" s="2">
        <f>844604888.314516/1000</f>
        <v>844604.88831451593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opLeftCell="A34" workbookViewId="0">
      <selection activeCell="A49" sqref="A49"/>
    </sheetView>
  </sheetViews>
  <sheetFormatPr defaultColWidth="9.140625" defaultRowHeight="15" x14ac:dyDescent="0.25"/>
  <cols>
    <col min="1" max="1" width="89.28515625" customWidth="1"/>
    <col min="2" max="2" width="10.7109375" customWidth="1"/>
    <col min="3" max="3" width="10.42578125" customWidth="1"/>
    <col min="4" max="4" width="12.42578125" customWidth="1"/>
    <col min="5" max="5" width="12.7109375" bestFit="1" customWidth="1"/>
    <col min="6" max="8" width="13.85546875" bestFit="1" customWidth="1"/>
    <col min="10" max="10" width="10.140625" bestFit="1" customWidth="1"/>
  </cols>
  <sheetData>
    <row r="1" spans="1:10" x14ac:dyDescent="0.25">
      <c r="B1" s="7">
        <v>2009</v>
      </c>
      <c r="C1" s="7">
        <v>2010</v>
      </c>
      <c r="D1" s="7">
        <v>2011</v>
      </c>
      <c r="E1" s="7">
        <v>2012</v>
      </c>
      <c r="F1" s="7">
        <v>2013</v>
      </c>
      <c r="G1" s="7">
        <v>2014</v>
      </c>
      <c r="H1" s="7">
        <v>2015</v>
      </c>
    </row>
    <row r="2" spans="1:10" x14ac:dyDescent="0.25">
      <c r="A2" s="7" t="s">
        <v>91</v>
      </c>
      <c r="B2" s="7"/>
      <c r="C2" s="7"/>
      <c r="D2" s="7"/>
      <c r="E2" s="5">
        <v>4016152.4992681751</v>
      </c>
      <c r="F2" s="5">
        <v>3730108.0548904478</v>
      </c>
      <c r="G2" s="5">
        <f>SUM(G3:G11)</f>
        <v>3553593.7591712978</v>
      </c>
      <c r="H2" s="5">
        <f>SUM(H3:H11)</f>
        <v>3644519.7838427718</v>
      </c>
    </row>
    <row r="3" spans="1:10" x14ac:dyDescent="0.25">
      <c r="A3" s="1" t="s">
        <v>66</v>
      </c>
      <c r="B3" s="1"/>
      <c r="C3" s="1"/>
      <c r="D3" s="1"/>
      <c r="E3" s="6"/>
      <c r="G3" s="2">
        <v>1926076.7606219398</v>
      </c>
      <c r="H3" s="2">
        <v>1983141.7889522</v>
      </c>
    </row>
    <row r="4" spans="1:10" x14ac:dyDescent="0.25">
      <c r="A4" s="1" t="s">
        <v>9</v>
      </c>
      <c r="B4" s="1"/>
      <c r="C4" s="1"/>
      <c r="D4" s="1"/>
      <c r="G4" s="2">
        <v>26699.030340000001</v>
      </c>
      <c r="H4" s="2">
        <v>25157.6014</v>
      </c>
    </row>
    <row r="5" spans="1:10" x14ac:dyDescent="0.25">
      <c r="A5" s="1" t="s">
        <v>10</v>
      </c>
      <c r="B5" s="1"/>
      <c r="C5" s="1"/>
      <c r="D5" s="1"/>
      <c r="G5" s="2">
        <v>135776.89917165</v>
      </c>
      <c r="H5" s="2">
        <v>133126.73414439999</v>
      </c>
    </row>
    <row r="6" spans="1:10" x14ac:dyDescent="0.25">
      <c r="A6" s="1" t="s">
        <v>67</v>
      </c>
      <c r="B6" s="1"/>
      <c r="C6" s="1"/>
      <c r="D6" s="1"/>
      <c r="E6" s="6"/>
      <c r="G6" s="2">
        <v>326352.41921000002</v>
      </c>
      <c r="H6" s="2">
        <v>370280.33556000021</v>
      </c>
    </row>
    <row r="7" spans="1:10" x14ac:dyDescent="0.25">
      <c r="A7" s="1" t="s">
        <v>68</v>
      </c>
      <c r="B7" s="1"/>
      <c r="C7" s="1"/>
      <c r="D7" s="1"/>
      <c r="E7" s="6"/>
      <c r="G7" s="2">
        <v>295088.68017950602</v>
      </c>
      <c r="H7" s="2">
        <v>297565.21789870004</v>
      </c>
    </row>
    <row r="8" spans="1:10" x14ac:dyDescent="0.25">
      <c r="A8" s="1" t="s">
        <v>69</v>
      </c>
      <c r="B8" s="1"/>
      <c r="C8" s="1"/>
      <c r="D8" s="1"/>
      <c r="G8" s="2">
        <v>66942.420689999999</v>
      </c>
      <c r="H8" s="2">
        <v>68503.889950000012</v>
      </c>
    </row>
    <row r="9" spans="1:10" x14ac:dyDescent="0.25">
      <c r="A9" s="1" t="s">
        <v>70</v>
      </c>
      <c r="B9" s="1"/>
      <c r="C9" s="1"/>
      <c r="D9" s="1"/>
      <c r="G9" s="2">
        <v>115816.3832752781</v>
      </c>
      <c r="H9" s="2">
        <v>116530.33369217167</v>
      </c>
    </row>
    <row r="10" spans="1:10" x14ac:dyDescent="0.25">
      <c r="A10" s="1" t="s">
        <v>71</v>
      </c>
      <c r="B10" s="1"/>
      <c r="C10" s="1"/>
      <c r="D10" s="1"/>
      <c r="G10" s="2">
        <v>600135.559322924</v>
      </c>
      <c r="H10" s="2">
        <v>609422.41706012632</v>
      </c>
    </row>
    <row r="11" spans="1:10" x14ac:dyDescent="0.25">
      <c r="A11" s="1" t="s">
        <v>72</v>
      </c>
      <c r="B11" s="1"/>
      <c r="C11" s="1"/>
      <c r="D11" s="1"/>
      <c r="G11" s="2">
        <v>60705.606359999896</v>
      </c>
      <c r="H11" s="2">
        <v>40791.465185173096</v>
      </c>
    </row>
    <row r="13" spans="1:10" x14ac:dyDescent="0.25">
      <c r="A13" s="7" t="s">
        <v>92</v>
      </c>
      <c r="B13" s="7"/>
      <c r="C13" s="7"/>
      <c r="D13" s="5">
        <f>SUM(D14:D18)</f>
        <v>13227566.114847083</v>
      </c>
      <c r="E13" s="5">
        <f t="shared" ref="E13:H13" si="0">SUM(E14:E18)</f>
        <v>13022097.964254312</v>
      </c>
      <c r="F13" s="5">
        <f t="shared" si="0"/>
        <v>13250141.836668491</v>
      </c>
      <c r="G13" s="5">
        <f t="shared" si="0"/>
        <v>13894831</v>
      </c>
      <c r="H13" s="5">
        <f t="shared" si="0"/>
        <v>14404825</v>
      </c>
    </row>
    <row r="14" spans="1:10" x14ac:dyDescent="0.25">
      <c r="A14" s="1" t="s">
        <v>93</v>
      </c>
      <c r="B14" s="1"/>
      <c r="C14" s="1"/>
      <c r="D14" s="11">
        <v>6204727.5828557033</v>
      </c>
      <c r="E14" s="2">
        <v>6379714.1061443705</v>
      </c>
      <c r="F14" s="2">
        <v>6579920.2357814098</v>
      </c>
      <c r="G14" s="2">
        <v>6802863</v>
      </c>
      <c r="H14" s="2">
        <v>7078712</v>
      </c>
      <c r="J14" s="2"/>
    </row>
    <row r="15" spans="1:10" x14ac:dyDescent="0.25">
      <c r="A15" s="1" t="s">
        <v>94</v>
      </c>
      <c r="B15" s="1"/>
      <c r="C15" s="1"/>
      <c r="D15" s="11">
        <v>4821049.9463031255</v>
      </c>
      <c r="E15" s="2">
        <v>4060925.4635157995</v>
      </c>
      <c r="F15" s="2">
        <v>3662093.2246453902</v>
      </c>
      <c r="G15" s="2">
        <v>3308594</v>
      </c>
      <c r="H15" s="2">
        <v>3139295</v>
      </c>
    </row>
    <row r="16" spans="1:10" x14ac:dyDescent="0.25">
      <c r="A16" s="1" t="s">
        <v>11</v>
      </c>
      <c r="B16" s="1"/>
      <c r="C16" s="1"/>
      <c r="D16" s="12">
        <v>1224156.08</v>
      </c>
      <c r="E16" s="2">
        <v>1351158.24</v>
      </c>
      <c r="F16" s="2">
        <v>1105876.545997001</v>
      </c>
      <c r="G16" s="2">
        <v>881296</v>
      </c>
      <c r="H16" s="2">
        <v>922166</v>
      </c>
    </row>
    <row r="17" spans="1:8" x14ac:dyDescent="0.25">
      <c r="A17" s="1" t="s">
        <v>12</v>
      </c>
      <c r="B17" s="1"/>
      <c r="C17" s="1"/>
      <c r="D17" s="12">
        <v>246000</v>
      </c>
      <c r="E17" s="2">
        <v>521577</v>
      </c>
      <c r="F17" s="2">
        <v>966125</v>
      </c>
      <c r="G17" s="2">
        <v>1741971</v>
      </c>
      <c r="H17" s="2">
        <v>1798003</v>
      </c>
    </row>
    <row r="18" spans="1:8" x14ac:dyDescent="0.25">
      <c r="A18" s="1" t="s">
        <v>9</v>
      </c>
      <c r="B18" s="1"/>
      <c r="C18" s="1"/>
      <c r="D18" s="12">
        <v>731632.50568825298</v>
      </c>
      <c r="E18" s="2">
        <v>708723.15459414106</v>
      </c>
      <c r="F18" s="2">
        <v>936126.83024469099</v>
      </c>
      <c r="G18" s="2">
        <v>1160107</v>
      </c>
      <c r="H18" s="2">
        <v>1466649</v>
      </c>
    </row>
    <row r="20" spans="1:8" x14ac:dyDescent="0.25">
      <c r="A20" s="10" t="s">
        <v>95</v>
      </c>
      <c r="B20" s="10"/>
      <c r="C20" s="10"/>
      <c r="D20" s="5">
        <f>D21+D22</f>
        <v>12495933.609158829</v>
      </c>
      <c r="E20" s="5">
        <f t="shared" ref="E20:H20" si="1">E21+E22</f>
        <v>12313374.80966017</v>
      </c>
      <c r="F20" s="5">
        <f t="shared" si="1"/>
        <v>12314015.006423801</v>
      </c>
      <c r="G20" s="5">
        <f t="shared" si="1"/>
        <v>12734724</v>
      </c>
      <c r="H20" s="5">
        <f t="shared" si="1"/>
        <v>12938176</v>
      </c>
    </row>
    <row r="21" spans="1:8" x14ac:dyDescent="0.25">
      <c r="A21" s="1" t="s">
        <v>96</v>
      </c>
      <c r="B21" s="1"/>
      <c r="C21" s="1"/>
      <c r="D21" s="11">
        <v>6450727.5828557033</v>
      </c>
      <c r="E21" s="11">
        <v>6901291.1061443705</v>
      </c>
      <c r="F21" s="11">
        <v>7329218.2357814098</v>
      </c>
      <c r="G21" s="11">
        <v>7697414</v>
      </c>
      <c r="H21" s="11">
        <v>8077967</v>
      </c>
    </row>
    <row r="22" spans="1:8" x14ac:dyDescent="0.25">
      <c r="A22" s="1" t="s">
        <v>97</v>
      </c>
      <c r="B22" s="1"/>
      <c r="C22" s="1"/>
      <c r="D22" s="11">
        <v>6045206.0263031255</v>
      </c>
      <c r="E22" s="11">
        <v>5412083.7035157997</v>
      </c>
      <c r="F22" s="11">
        <v>4984796.7706423914</v>
      </c>
      <c r="G22" s="11">
        <v>5037310</v>
      </c>
      <c r="H22" s="11">
        <v>4860209</v>
      </c>
    </row>
    <row r="24" spans="1:8" x14ac:dyDescent="0.25">
      <c r="A24" s="7" t="s">
        <v>98</v>
      </c>
      <c r="B24" s="7"/>
      <c r="C24" s="7"/>
      <c r="F24" s="5">
        <f>SUM(F25:F27)</f>
        <v>8528272.86217127</v>
      </c>
      <c r="G24" s="5">
        <f t="shared" ref="G24:H24" si="2">SUM(G25:G27)</f>
        <v>8486350</v>
      </c>
      <c r="H24" s="5">
        <f t="shared" si="2"/>
        <v>8542355.482548615</v>
      </c>
    </row>
    <row r="25" spans="1:8" x14ac:dyDescent="0.25">
      <c r="A25" s="1" t="s">
        <v>73</v>
      </c>
      <c r="B25" s="1"/>
      <c r="C25" s="1"/>
      <c r="F25" s="11">
        <v>4408589.86217127</v>
      </c>
      <c r="G25" s="11">
        <v>3901321</v>
      </c>
      <c r="H25" s="11">
        <v>3322689.9777277359</v>
      </c>
    </row>
    <row r="26" spans="1:8" x14ac:dyDescent="0.25">
      <c r="A26" s="1" t="s">
        <v>74</v>
      </c>
      <c r="B26" s="1"/>
      <c r="C26" s="1"/>
      <c r="F26" s="11">
        <v>3903675</v>
      </c>
      <c r="G26" s="11">
        <v>4307777</v>
      </c>
      <c r="H26" s="11">
        <v>4940318.5048208795</v>
      </c>
    </row>
    <row r="27" spans="1:8" x14ac:dyDescent="0.25">
      <c r="A27" s="1" t="s">
        <v>75</v>
      </c>
      <c r="B27" s="1"/>
      <c r="C27" s="1"/>
      <c r="F27" s="11">
        <v>216008</v>
      </c>
      <c r="G27" s="11">
        <v>277252</v>
      </c>
      <c r="H27" s="11">
        <v>279347</v>
      </c>
    </row>
    <row r="29" spans="1:8" x14ac:dyDescent="0.25">
      <c r="A29" s="7" t="s">
        <v>99</v>
      </c>
      <c r="B29" s="7"/>
      <c r="C29" s="7"/>
      <c r="F29" s="5">
        <f>SUM(F30:F32)</f>
        <v>2463038.5982555309</v>
      </c>
      <c r="G29" s="5">
        <f t="shared" ref="G29:H29" si="3">SUM(G30:G32)</f>
        <v>2519658</v>
      </c>
      <c r="H29" s="5">
        <f t="shared" si="3"/>
        <v>2674906.517451386</v>
      </c>
    </row>
    <row r="30" spans="1:8" x14ac:dyDescent="0.25">
      <c r="A30" s="1" t="s">
        <v>73</v>
      </c>
      <c r="B30" s="1"/>
      <c r="C30" s="1"/>
      <c r="F30" s="11">
        <v>892413.59825553093</v>
      </c>
      <c r="G30" s="11">
        <v>676020</v>
      </c>
      <c r="H30" s="11">
        <v>581895.18227226404</v>
      </c>
    </row>
    <row r="31" spans="1:8" x14ac:dyDescent="0.25">
      <c r="A31" s="1" t="s">
        <v>74</v>
      </c>
      <c r="B31" s="1"/>
      <c r="C31" s="1"/>
      <c r="F31" s="11">
        <v>1289388</v>
      </c>
      <c r="G31" s="11">
        <v>1424154</v>
      </c>
      <c r="H31" s="11">
        <v>1664564.3351791219</v>
      </c>
    </row>
    <row r="32" spans="1:8" x14ac:dyDescent="0.25">
      <c r="A32" s="1" t="s">
        <v>75</v>
      </c>
      <c r="B32" s="1"/>
      <c r="C32" s="1"/>
      <c r="F32" s="11">
        <v>281237</v>
      </c>
      <c r="G32" s="11">
        <v>419484</v>
      </c>
      <c r="H32" s="11">
        <v>428447</v>
      </c>
    </row>
    <row r="34" spans="1:11" x14ac:dyDescent="0.25">
      <c r="A34" s="10" t="s">
        <v>100</v>
      </c>
      <c r="B34" s="13">
        <f>B35+B36</f>
        <v>614831</v>
      </c>
      <c r="C34" s="13">
        <f t="shared" ref="C34:H34" si="4">C35+C36</f>
        <v>1040546</v>
      </c>
      <c r="D34" s="13">
        <f t="shared" si="4"/>
        <v>2081323</v>
      </c>
      <c r="E34" s="13">
        <f t="shared" si="4"/>
        <v>3638434</v>
      </c>
      <c r="F34" s="13">
        <f t="shared" si="4"/>
        <v>5719883</v>
      </c>
      <c r="G34" s="13">
        <f t="shared" si="4"/>
        <v>6440133</v>
      </c>
      <c r="H34" s="13">
        <f t="shared" si="4"/>
        <v>7446660.7350924611</v>
      </c>
    </row>
    <row r="35" spans="1:11" x14ac:dyDescent="0.25">
      <c r="A35" s="1" t="s">
        <v>101</v>
      </c>
      <c r="B35" s="11">
        <v>182614</v>
      </c>
      <c r="C35" s="11">
        <v>247987</v>
      </c>
      <c r="D35" s="11">
        <v>363405</v>
      </c>
      <c r="E35" s="11">
        <v>473003</v>
      </c>
      <c r="F35" s="11">
        <v>468874</v>
      </c>
      <c r="G35" s="11">
        <v>670429</v>
      </c>
      <c r="H35" s="11">
        <v>667710</v>
      </c>
    </row>
    <row r="36" spans="1:11" x14ac:dyDescent="0.25">
      <c r="A36" s="1" t="s">
        <v>102</v>
      </c>
      <c r="B36" s="11">
        <v>432217</v>
      </c>
      <c r="C36" s="11">
        <v>792559</v>
      </c>
      <c r="D36" s="11">
        <v>1717918</v>
      </c>
      <c r="E36" s="11">
        <v>3165431</v>
      </c>
      <c r="F36" s="11">
        <v>5251009</v>
      </c>
      <c r="G36" s="11">
        <v>5769704</v>
      </c>
      <c r="H36" s="11">
        <v>6778950.7350924611</v>
      </c>
    </row>
    <row r="37" spans="1:11" x14ac:dyDescent="0.25">
      <c r="A37" s="1"/>
      <c r="B37" s="11"/>
      <c r="C37" s="11"/>
      <c r="D37" s="11"/>
      <c r="E37" s="11"/>
      <c r="F37" s="11"/>
      <c r="G37" s="11"/>
      <c r="H37" s="11"/>
    </row>
    <row r="38" spans="1:11" x14ac:dyDescent="0.25">
      <c r="A38" s="10" t="s">
        <v>103</v>
      </c>
      <c r="B38" s="11"/>
      <c r="C38" s="11"/>
      <c r="D38" s="11"/>
      <c r="E38" s="11"/>
      <c r="F38" s="11"/>
      <c r="G38" s="11"/>
      <c r="H38" s="11"/>
    </row>
    <row r="39" spans="1:11" x14ac:dyDescent="0.25">
      <c r="A39" s="1" t="s">
        <v>1</v>
      </c>
      <c r="B39" s="11"/>
      <c r="C39" s="11"/>
      <c r="D39" s="15">
        <v>0.39800000000000002</v>
      </c>
      <c r="E39" s="15">
        <v>0.39700000000000002</v>
      </c>
      <c r="F39" s="15">
        <v>0.39700000000000002</v>
      </c>
      <c r="G39" s="8">
        <v>0.39700000000000002</v>
      </c>
      <c r="H39" s="8">
        <v>0.40600000000000003</v>
      </c>
    </row>
    <row r="40" spans="1:11" x14ac:dyDescent="0.25">
      <c r="A40" s="1" t="s">
        <v>4</v>
      </c>
      <c r="B40" s="11"/>
      <c r="C40" s="11"/>
      <c r="D40" s="8">
        <v>0.20300000000000001</v>
      </c>
      <c r="E40" s="8">
        <v>0.17199999999999999</v>
      </c>
      <c r="F40" s="8">
        <v>0.17699999999999999</v>
      </c>
      <c r="G40" s="8">
        <v>0.16700000000000001</v>
      </c>
      <c r="H40" s="8">
        <v>0.159</v>
      </c>
      <c r="J40" s="8"/>
    </row>
    <row r="41" spans="1:11" x14ac:dyDescent="0.25">
      <c r="A41" s="1" t="s">
        <v>3</v>
      </c>
      <c r="B41" s="11"/>
      <c r="C41" s="11"/>
      <c r="D41" s="8">
        <v>0.28100000000000003</v>
      </c>
      <c r="E41" s="8">
        <v>0.27900000000000003</v>
      </c>
      <c r="F41" s="8">
        <v>0.25700000000000001</v>
      </c>
      <c r="G41" s="8">
        <v>0.23</v>
      </c>
      <c r="H41" s="8">
        <v>0.22533091217803808</v>
      </c>
    </row>
    <row r="42" spans="1:11" x14ac:dyDescent="0.25">
      <c r="A42" s="1" t="s">
        <v>12</v>
      </c>
      <c r="D42" s="8">
        <v>0.02</v>
      </c>
      <c r="E42" s="8">
        <v>4.2000000000000003E-2</v>
      </c>
      <c r="F42" s="8">
        <v>7.9000000000000001E-2</v>
      </c>
      <c r="G42" s="8">
        <v>0.13700000000000001</v>
      </c>
      <c r="H42" s="8">
        <v>0.13896881600621294</v>
      </c>
    </row>
    <row r="43" spans="1:11" x14ac:dyDescent="0.25">
      <c r="A43" s="1" t="s">
        <v>11</v>
      </c>
      <c r="D43" s="8">
        <v>9.8000000000000004E-2</v>
      </c>
      <c r="E43" s="8">
        <v>0.11</v>
      </c>
      <c r="F43" s="8">
        <v>0.09</v>
      </c>
      <c r="G43" s="8">
        <v>6.9000000000000006E-2</v>
      </c>
      <c r="H43" s="8">
        <v>7.0999999999999994E-2</v>
      </c>
    </row>
    <row r="44" spans="1:11" x14ac:dyDescent="0.25">
      <c r="A44" s="1"/>
      <c r="D44" s="9">
        <f>SUM(D39:D43)</f>
        <v>1</v>
      </c>
      <c r="E44" s="9">
        <f t="shared" ref="E44:H44" si="5">SUM(E39:E43)</f>
        <v>1</v>
      </c>
      <c r="F44" s="9">
        <f t="shared" si="5"/>
        <v>1</v>
      </c>
      <c r="G44" s="9">
        <f t="shared" si="5"/>
        <v>1</v>
      </c>
      <c r="H44" s="9">
        <f t="shared" si="5"/>
        <v>1.0002997281842512</v>
      </c>
    </row>
    <row r="45" spans="1:11" x14ac:dyDescent="0.25">
      <c r="A45" s="1"/>
      <c r="D45" s="9"/>
      <c r="E45" s="9"/>
      <c r="F45" s="9"/>
      <c r="G45" s="9"/>
      <c r="H45" s="9"/>
    </row>
    <row r="46" spans="1:11" x14ac:dyDescent="0.25">
      <c r="A46" s="10" t="s">
        <v>103</v>
      </c>
      <c r="D46" s="9"/>
      <c r="E46" s="9"/>
      <c r="F46" s="9"/>
      <c r="G46" s="9"/>
      <c r="H46" s="9"/>
    </row>
    <row r="47" spans="1:11" x14ac:dyDescent="0.25">
      <c r="A47" s="1" t="s">
        <v>104</v>
      </c>
      <c r="D47" s="9">
        <v>0.40647155210844155</v>
      </c>
      <c r="E47" s="9">
        <v>0.40309782219624929</v>
      </c>
      <c r="F47" s="9">
        <v>0.40466983821501606</v>
      </c>
      <c r="G47" s="9">
        <v>0.40240408822366314</v>
      </c>
      <c r="H47" s="9">
        <v>0.41096357013538848</v>
      </c>
      <c r="K47" s="9"/>
    </row>
    <row r="48" spans="1:11" x14ac:dyDescent="0.25">
      <c r="A48" s="1" t="s">
        <v>105</v>
      </c>
      <c r="D48" s="9">
        <v>0.26768180630764143</v>
      </c>
      <c r="E48" s="9">
        <v>0.24587241814687802</v>
      </c>
      <c r="F48" s="9">
        <v>0.24632384680501573</v>
      </c>
      <c r="G48" s="9">
        <v>0.22995590638634963</v>
      </c>
      <c r="H48" s="9">
        <v>0.22400707796833186</v>
      </c>
      <c r="K48" s="9"/>
    </row>
    <row r="49" spans="1:11" x14ac:dyDescent="0.25">
      <c r="A49" s="1" t="s">
        <v>106</v>
      </c>
      <c r="D49" s="9">
        <v>0.30616023737481535</v>
      </c>
      <c r="E49" s="9">
        <v>0.30867118549970424</v>
      </c>
      <c r="F49" s="9">
        <v>0.27</v>
      </c>
      <c r="G49" s="9">
        <v>0.23085093952566227</v>
      </c>
      <c r="H49" s="9">
        <v>0.22606053589006672</v>
      </c>
      <c r="K49" s="9"/>
    </row>
    <row r="50" spans="1:11" x14ac:dyDescent="0.25">
      <c r="A50" s="1" t="s">
        <v>12</v>
      </c>
      <c r="D50" s="9">
        <v>0.02</v>
      </c>
      <c r="E50" s="9">
        <v>4.2000000000000003E-2</v>
      </c>
      <c r="F50" s="9">
        <v>7.9000000000000001E-2</v>
      </c>
      <c r="G50" s="9">
        <v>0.13700000000000001</v>
      </c>
      <c r="H50" s="9">
        <v>0.13896881600621294</v>
      </c>
      <c r="K50" s="9"/>
    </row>
    <row r="51" spans="1:11" x14ac:dyDescent="0.25">
      <c r="A51" s="1"/>
      <c r="D51" s="9"/>
      <c r="E51" s="9"/>
      <c r="F51" s="9"/>
      <c r="G51" s="9"/>
      <c r="H51" s="9"/>
    </row>
    <row r="52" spans="1:11" x14ac:dyDescent="0.25">
      <c r="A52" s="10" t="s">
        <v>76</v>
      </c>
      <c r="B52" s="7"/>
      <c r="C52" s="7"/>
      <c r="E52" s="5">
        <f>SUM(E53:E55)</f>
        <v>3857896564.1296964</v>
      </c>
      <c r="F52" s="5">
        <f t="shared" ref="F52:H52" si="6">SUM(F53:F55)</f>
        <v>10398925144.025482</v>
      </c>
      <c r="G52" s="5">
        <f t="shared" si="6"/>
        <v>24015223912.469513</v>
      </c>
      <c r="H52" s="5">
        <f t="shared" si="6"/>
        <v>44529120391.968582</v>
      </c>
    </row>
    <row r="53" spans="1:11" x14ac:dyDescent="0.25">
      <c r="A53" s="1" t="s">
        <v>13</v>
      </c>
      <c r="E53" s="2">
        <v>486671655.91427457</v>
      </c>
      <c r="F53" s="2">
        <v>1091545430.4061809</v>
      </c>
      <c r="G53" s="2">
        <v>2296677401.4388142</v>
      </c>
      <c r="H53" s="2">
        <v>3938942345.86169</v>
      </c>
    </row>
    <row r="54" spans="1:11" x14ac:dyDescent="0.25">
      <c r="A54" s="1" t="s">
        <v>14</v>
      </c>
      <c r="E54" s="2">
        <v>2664832848.0404496</v>
      </c>
      <c r="F54" s="2">
        <v>7185840258.8693008</v>
      </c>
      <c r="G54" s="2">
        <v>16606517134.89398</v>
      </c>
      <c r="H54" s="2">
        <v>32603292444.698189</v>
      </c>
    </row>
    <row r="55" spans="1:11" x14ac:dyDescent="0.25">
      <c r="A55" s="1" t="s">
        <v>10</v>
      </c>
      <c r="E55" s="2">
        <v>706392060.17497206</v>
      </c>
      <c r="F55" s="2">
        <v>2121539454.75</v>
      </c>
      <c r="G55" s="2">
        <v>5112029376.1367207</v>
      </c>
      <c r="H55" s="2">
        <v>7986885601.4087105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/>
  </sheetViews>
  <sheetFormatPr defaultColWidth="9.140625" defaultRowHeight="15" x14ac:dyDescent="0.25"/>
  <cols>
    <col min="1" max="1" width="49.140625" customWidth="1"/>
  </cols>
  <sheetData>
    <row r="1" spans="1:10" x14ac:dyDescent="0.25">
      <c r="B1" s="7">
        <v>2007</v>
      </c>
      <c r="C1" s="7">
        <v>2008</v>
      </c>
      <c r="D1" s="7">
        <v>2009</v>
      </c>
      <c r="E1" s="7">
        <v>2010</v>
      </c>
      <c r="F1" s="7">
        <v>2011</v>
      </c>
      <c r="G1" s="7">
        <v>2012</v>
      </c>
      <c r="H1" s="7">
        <v>2013</v>
      </c>
      <c r="I1" s="7">
        <v>2014</v>
      </c>
      <c r="J1" s="7">
        <v>2015</v>
      </c>
    </row>
    <row r="2" spans="1:10" x14ac:dyDescent="0.25">
      <c r="A2" s="7" t="s">
        <v>43</v>
      </c>
      <c r="B2" s="5">
        <f>SUM(B3:B5)</f>
        <v>479528</v>
      </c>
      <c r="C2" s="5">
        <f t="shared" ref="C2:J2" si="0">SUM(C3:C5)</f>
        <v>813728</v>
      </c>
      <c r="D2" s="5">
        <f t="shared" si="0"/>
        <v>1291579</v>
      </c>
      <c r="E2" s="5">
        <f t="shared" si="0"/>
        <v>1851944</v>
      </c>
      <c r="F2" s="5">
        <f t="shared" si="0"/>
        <v>2258689.9999999995</v>
      </c>
      <c r="G2" s="5">
        <f t="shared" si="0"/>
        <v>2625173</v>
      </c>
      <c r="H2" s="5">
        <f t="shared" si="0"/>
        <v>2769559.1276441435</v>
      </c>
      <c r="I2" s="5">
        <f t="shared" si="0"/>
        <v>2858256</v>
      </c>
      <c r="J2" s="5">
        <f t="shared" si="0"/>
        <v>2943533</v>
      </c>
    </row>
    <row r="3" spans="1:10" x14ac:dyDescent="0.25">
      <c r="A3" s="1" t="s">
        <v>44</v>
      </c>
      <c r="B3" s="2">
        <v>409665</v>
      </c>
      <c r="C3" s="2">
        <v>618833</v>
      </c>
      <c r="D3" s="2">
        <v>757277</v>
      </c>
      <c r="E3" s="2">
        <v>866163</v>
      </c>
      <c r="F3" s="2">
        <v>917764.85322102555</v>
      </c>
      <c r="G3" s="2">
        <v>996526</v>
      </c>
      <c r="H3" s="2">
        <v>978821.12764414353</v>
      </c>
      <c r="I3" s="2">
        <v>703098</v>
      </c>
      <c r="J3" s="2">
        <v>566157</v>
      </c>
    </row>
    <row r="4" spans="1:10" x14ac:dyDescent="0.25">
      <c r="A4" s="1" t="s">
        <v>45</v>
      </c>
      <c r="B4" s="2">
        <v>69863</v>
      </c>
      <c r="C4" s="2">
        <v>194895</v>
      </c>
      <c r="D4" s="2">
        <v>520807</v>
      </c>
      <c r="E4" s="2">
        <v>939468</v>
      </c>
      <c r="F4" s="2">
        <v>1262084.146778974</v>
      </c>
      <c r="G4" s="2">
        <v>1519443</v>
      </c>
      <c r="H4" s="2">
        <v>1614520</v>
      </c>
      <c r="I4" s="2">
        <v>1538458</v>
      </c>
      <c r="J4" s="2">
        <v>1640302</v>
      </c>
    </row>
    <row r="5" spans="1:10" x14ac:dyDescent="0.25">
      <c r="A5" s="1" t="s">
        <v>46</v>
      </c>
      <c r="B5" s="2">
        <v>0</v>
      </c>
      <c r="C5" s="2">
        <v>0</v>
      </c>
      <c r="D5" s="2">
        <v>13495</v>
      </c>
      <c r="E5" s="2">
        <v>46313</v>
      </c>
      <c r="F5" s="2">
        <v>78841</v>
      </c>
      <c r="G5" s="2">
        <v>109204</v>
      </c>
      <c r="H5" s="2">
        <v>176218</v>
      </c>
      <c r="I5" s="2">
        <v>616700</v>
      </c>
      <c r="J5" s="2">
        <v>737074</v>
      </c>
    </row>
    <row r="7" spans="1:10" x14ac:dyDescent="0.25">
      <c r="A7" s="10" t="s">
        <v>47</v>
      </c>
      <c r="B7" s="5">
        <f>SUM(B8:B13)</f>
        <v>409665</v>
      </c>
      <c r="C7" s="5">
        <f t="shared" ref="C7:J7" si="1">SUM(C8:C13)</f>
        <v>618833</v>
      </c>
      <c r="D7" s="5">
        <f t="shared" si="1"/>
        <v>757277</v>
      </c>
      <c r="E7" s="5">
        <f t="shared" si="1"/>
        <v>866163</v>
      </c>
      <c r="F7" s="5">
        <f t="shared" si="1"/>
        <v>917764.85322102555</v>
      </c>
      <c r="G7" s="5">
        <f t="shared" si="1"/>
        <v>996526</v>
      </c>
      <c r="H7" s="5">
        <f t="shared" si="1"/>
        <v>978821.12764414353</v>
      </c>
      <c r="I7" s="5">
        <f t="shared" si="1"/>
        <v>703098</v>
      </c>
      <c r="J7" s="5">
        <f t="shared" si="1"/>
        <v>566157</v>
      </c>
    </row>
    <row r="8" spans="1:10" x14ac:dyDescent="0.25">
      <c r="A8" s="1" t="s">
        <v>48</v>
      </c>
      <c r="B8" s="2">
        <v>226329</v>
      </c>
      <c r="C8" s="2">
        <v>257458</v>
      </c>
      <c r="D8" s="2">
        <v>269377</v>
      </c>
      <c r="E8" s="2">
        <v>306369</v>
      </c>
      <c r="F8" s="2">
        <v>279586</v>
      </c>
      <c r="G8" s="2">
        <v>225737</v>
      </c>
      <c r="H8" s="2">
        <v>227167.03904266888</v>
      </c>
      <c r="I8" s="2">
        <v>121060</v>
      </c>
      <c r="J8" s="2">
        <v>93573</v>
      </c>
    </row>
    <row r="9" spans="1:10" x14ac:dyDescent="0.25">
      <c r="A9" s="1" t="s">
        <v>49</v>
      </c>
      <c r="B9" s="2">
        <v>2123</v>
      </c>
      <c r="C9" s="2">
        <v>7500</v>
      </c>
      <c r="D9" s="2">
        <v>6728</v>
      </c>
      <c r="E9" s="2">
        <v>3892</v>
      </c>
      <c r="F9" s="2">
        <v>2723</v>
      </c>
      <c r="G9" s="2">
        <v>27448</v>
      </c>
      <c r="H9" s="2">
        <v>29147</v>
      </c>
      <c r="I9" s="2">
        <v>33497</v>
      </c>
      <c r="J9" s="2">
        <v>16604</v>
      </c>
    </row>
    <row r="10" spans="1:10" x14ac:dyDescent="0.25">
      <c r="A10" s="1" t="s">
        <v>50</v>
      </c>
      <c r="B10" s="2">
        <v>170527</v>
      </c>
      <c r="C10" s="2">
        <v>330872</v>
      </c>
      <c r="D10" s="2">
        <v>421510</v>
      </c>
      <c r="E10" s="2">
        <v>450183</v>
      </c>
      <c r="F10" s="2">
        <v>480252.85322102549</v>
      </c>
      <c r="G10" s="2">
        <v>539161</v>
      </c>
      <c r="H10" s="2">
        <v>510964.08860147465</v>
      </c>
      <c r="I10" s="2">
        <v>347492</v>
      </c>
      <c r="J10" s="2">
        <v>283670</v>
      </c>
    </row>
    <row r="11" spans="1:10" x14ac:dyDescent="0.25">
      <c r="A11" s="1" t="s">
        <v>51</v>
      </c>
      <c r="B11" s="2">
        <v>10686</v>
      </c>
      <c r="C11" s="2">
        <v>23003</v>
      </c>
      <c r="D11" s="2">
        <v>53351</v>
      </c>
      <c r="E11" s="2">
        <v>100593</v>
      </c>
      <c r="F11" s="2">
        <v>144846</v>
      </c>
      <c r="G11" s="2">
        <v>197553</v>
      </c>
      <c r="H11" s="2">
        <v>207600</v>
      </c>
      <c r="I11" s="2">
        <v>198228</v>
      </c>
      <c r="J11" s="2">
        <v>171714</v>
      </c>
    </row>
    <row r="12" spans="1:10" x14ac:dyDescent="0.25">
      <c r="A12" s="1" t="s">
        <v>52</v>
      </c>
      <c r="B12" s="2">
        <v>0</v>
      </c>
      <c r="C12" s="2">
        <v>0</v>
      </c>
      <c r="D12" s="2">
        <v>6311</v>
      </c>
      <c r="E12" s="2">
        <v>5126</v>
      </c>
      <c r="F12" s="2">
        <v>10357</v>
      </c>
      <c r="G12" s="2">
        <v>6623</v>
      </c>
      <c r="H12" s="2">
        <v>3929</v>
      </c>
      <c r="I12" s="2">
        <v>2811</v>
      </c>
      <c r="J12" s="2">
        <v>590</v>
      </c>
    </row>
    <row r="13" spans="1:10" x14ac:dyDescent="0.25">
      <c r="A13" s="1" t="s">
        <v>53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4</v>
      </c>
      <c r="H13" s="2">
        <v>14</v>
      </c>
      <c r="I13" s="2">
        <v>10</v>
      </c>
      <c r="J13" s="2">
        <v>6</v>
      </c>
    </row>
    <row r="15" spans="1:10" x14ac:dyDescent="0.25">
      <c r="A15" s="10" t="s">
        <v>54</v>
      </c>
      <c r="B15" s="5">
        <f>SUM(B16:B19)</f>
        <v>69863</v>
      </c>
      <c r="C15" s="5">
        <f t="shared" ref="C15:J15" si="2">SUM(C16:C19)</f>
        <v>194895</v>
      </c>
      <c r="D15" s="5">
        <f t="shared" si="2"/>
        <v>520807</v>
      </c>
      <c r="E15" s="5">
        <f t="shared" si="2"/>
        <v>939468</v>
      </c>
      <c r="F15" s="5">
        <f t="shared" si="2"/>
        <v>1262084.146778974</v>
      </c>
      <c r="G15" s="5">
        <f t="shared" si="2"/>
        <v>1519443</v>
      </c>
      <c r="H15" s="5">
        <f t="shared" si="2"/>
        <v>1614520</v>
      </c>
      <c r="I15" s="5">
        <f t="shared" si="2"/>
        <v>1538458</v>
      </c>
      <c r="J15" s="5">
        <f t="shared" si="2"/>
        <v>1640302</v>
      </c>
    </row>
    <row r="16" spans="1:10" x14ac:dyDescent="0.25">
      <c r="A16" s="1" t="s">
        <v>55</v>
      </c>
      <c r="B16" s="2">
        <v>64601</v>
      </c>
      <c r="C16" s="2">
        <v>191221</v>
      </c>
      <c r="D16" s="2">
        <v>515536</v>
      </c>
      <c r="E16" s="2">
        <v>915474</v>
      </c>
      <c r="F16" s="2">
        <v>1225410.146778974</v>
      </c>
      <c r="G16" s="2">
        <v>1472343</v>
      </c>
      <c r="H16" s="2">
        <v>1546655</v>
      </c>
      <c r="I16" s="2">
        <v>1282082</v>
      </c>
      <c r="J16" s="2">
        <v>1331916</v>
      </c>
    </row>
    <row r="17" spans="1:10" x14ac:dyDescent="0.25">
      <c r="A17" s="1" t="s">
        <v>56</v>
      </c>
      <c r="B17" s="2">
        <v>0</v>
      </c>
      <c r="C17" s="2">
        <v>0</v>
      </c>
      <c r="D17" s="2">
        <v>2190</v>
      </c>
      <c r="E17" s="2">
        <v>21540</v>
      </c>
      <c r="F17" s="2">
        <v>34496</v>
      </c>
      <c r="G17" s="2">
        <v>45662</v>
      </c>
      <c r="H17" s="2">
        <v>56041</v>
      </c>
      <c r="I17" s="2">
        <v>178032</v>
      </c>
      <c r="J17" s="2">
        <v>205107</v>
      </c>
    </row>
    <row r="18" spans="1:10" x14ac:dyDescent="0.25">
      <c r="A18" s="1" t="s">
        <v>57</v>
      </c>
      <c r="B18" s="2">
        <v>5262</v>
      </c>
      <c r="C18" s="2">
        <v>3674</v>
      </c>
      <c r="D18" s="2">
        <v>3081</v>
      </c>
      <c r="E18" s="2">
        <v>2454</v>
      </c>
      <c r="F18" s="2">
        <v>2178</v>
      </c>
      <c r="G18" s="2">
        <v>1435</v>
      </c>
      <c r="H18" s="2">
        <v>11806</v>
      </c>
      <c r="I18" s="2">
        <v>70350</v>
      </c>
      <c r="J18" s="2">
        <v>81034</v>
      </c>
    </row>
    <row r="19" spans="1:10" x14ac:dyDescent="0.25">
      <c r="A19" s="1" t="s">
        <v>58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3</v>
      </c>
      <c r="H19" s="2">
        <v>18</v>
      </c>
      <c r="I19" s="2">
        <v>7994</v>
      </c>
      <c r="J19" s="2">
        <v>22245</v>
      </c>
    </row>
    <row r="22" spans="1:10" x14ac:dyDescent="0.25">
      <c r="B22" s="2"/>
      <c r="C22" s="2"/>
      <c r="D22" s="2"/>
      <c r="E22" s="2"/>
      <c r="F22" s="2"/>
      <c r="G22" s="2"/>
      <c r="H22" s="2"/>
      <c r="I22" s="2"/>
      <c r="J22" s="2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A8" sqref="A8"/>
    </sheetView>
  </sheetViews>
  <sheetFormatPr defaultColWidth="9.140625" defaultRowHeight="15" x14ac:dyDescent="0.25"/>
  <cols>
    <col min="1" max="1" width="53.42578125" customWidth="1"/>
    <col min="2" max="2" width="13.140625" customWidth="1"/>
    <col min="3" max="3" width="12.7109375" customWidth="1"/>
    <col min="4" max="4" width="13.28515625" customWidth="1"/>
    <col min="5" max="7" width="12.7109375" bestFit="1" customWidth="1"/>
  </cols>
  <sheetData>
    <row r="1" spans="1:7" x14ac:dyDescent="0.25">
      <c r="B1" s="7">
        <v>2010</v>
      </c>
      <c r="C1" s="7">
        <v>2011</v>
      </c>
      <c r="D1" s="7">
        <v>2012</v>
      </c>
      <c r="E1" s="7">
        <v>2013</v>
      </c>
      <c r="F1" s="7">
        <v>2014</v>
      </c>
      <c r="G1" s="7">
        <v>2015</v>
      </c>
    </row>
    <row r="2" spans="1:7" x14ac:dyDescent="0.25">
      <c r="A2" t="s">
        <v>35</v>
      </c>
      <c r="B2" s="5">
        <f>SUM(B3:B5)</f>
        <v>4290164</v>
      </c>
      <c r="C2" s="5">
        <f t="shared" ref="C2:G2" si="0">SUM(C3:C5)</f>
        <v>4271630</v>
      </c>
      <c r="D2" s="5">
        <f t="shared" si="0"/>
        <v>4383417</v>
      </c>
      <c r="E2" s="5">
        <f t="shared" si="0"/>
        <v>4375913</v>
      </c>
      <c r="F2" s="5">
        <f t="shared" si="0"/>
        <v>4402466</v>
      </c>
      <c r="G2" s="5">
        <f t="shared" si="0"/>
        <v>4474959</v>
      </c>
    </row>
    <row r="3" spans="1:7" x14ac:dyDescent="0.25">
      <c r="A3" s="1" t="s">
        <v>37</v>
      </c>
      <c r="B3" s="2">
        <v>1750713</v>
      </c>
      <c r="C3" s="2">
        <v>1356350</v>
      </c>
      <c r="D3" s="2">
        <v>1000232</v>
      </c>
      <c r="E3" s="2">
        <v>813568</v>
      </c>
      <c r="F3" s="2">
        <v>680887</v>
      </c>
      <c r="G3" s="2">
        <v>575577</v>
      </c>
    </row>
    <row r="4" spans="1:7" x14ac:dyDescent="0.25">
      <c r="A4" s="1" t="s">
        <v>36</v>
      </c>
      <c r="B4" s="2">
        <v>839508</v>
      </c>
      <c r="C4" s="2">
        <v>1031402</v>
      </c>
      <c r="D4" s="2">
        <v>1185316</v>
      </c>
      <c r="E4" s="2">
        <v>1230360</v>
      </c>
      <c r="F4" s="2">
        <v>1328226</v>
      </c>
      <c r="G4" s="2">
        <v>1455781</v>
      </c>
    </row>
    <row r="5" spans="1:7" x14ac:dyDescent="0.25">
      <c r="A5" s="1" t="s">
        <v>38</v>
      </c>
      <c r="B5" s="2">
        <v>1699943</v>
      </c>
      <c r="C5" s="2">
        <v>1883878</v>
      </c>
      <c r="D5" s="2">
        <v>2197869</v>
      </c>
      <c r="E5" s="2">
        <v>2331985</v>
      </c>
      <c r="F5" s="2">
        <v>2393353</v>
      </c>
      <c r="G5" s="2">
        <v>2443601</v>
      </c>
    </row>
    <row r="8" spans="1:7" x14ac:dyDescent="0.25">
      <c r="A8" s="4" t="s">
        <v>107</v>
      </c>
      <c r="E8" s="5">
        <f>SUM(E9:E12)</f>
        <v>1029440884.3755957</v>
      </c>
      <c r="F8" s="5">
        <f t="shared" ref="F8:G8" si="1">SUM(F9:F12)</f>
        <v>1050521477.3699999</v>
      </c>
      <c r="G8" s="5">
        <f t="shared" si="1"/>
        <v>1097085467.6833601</v>
      </c>
    </row>
    <row r="9" spans="1:7" x14ac:dyDescent="0.25">
      <c r="A9" s="1" t="s">
        <v>39</v>
      </c>
      <c r="E9" s="2">
        <v>610986360.36140394</v>
      </c>
      <c r="F9" s="2">
        <v>632808429.3499999</v>
      </c>
      <c r="G9" s="2">
        <v>669361100.522982</v>
      </c>
    </row>
    <row r="10" spans="1:7" x14ac:dyDescent="0.25">
      <c r="A10" s="1" t="s">
        <v>40</v>
      </c>
      <c r="E10" s="2">
        <v>197209438.82419178</v>
      </c>
      <c r="F10" s="2">
        <v>220232560.61000001</v>
      </c>
      <c r="G10" s="2">
        <v>235586432.92037803</v>
      </c>
    </row>
    <row r="11" spans="1:7" x14ac:dyDescent="0.25">
      <c r="A11" s="1" t="s">
        <v>41</v>
      </c>
      <c r="E11" s="2">
        <v>71886718.549999997</v>
      </c>
      <c r="F11" s="2">
        <v>83917157.629999995</v>
      </c>
      <c r="G11" s="2">
        <v>92597673.859999999</v>
      </c>
    </row>
    <row r="12" spans="1:7" x14ac:dyDescent="0.25">
      <c r="A12" s="1" t="s">
        <v>42</v>
      </c>
      <c r="E12" s="2">
        <v>149358366.63999999</v>
      </c>
      <c r="F12" s="2">
        <v>113563329.78</v>
      </c>
      <c r="G12" s="2">
        <v>99540260.379999995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Add Dossier Service and Service Nr Eventhandler (Added)</Name>
    <Synchronization>Synchronous</Synchronization>
    <Type>10001</Type>
    <SequenceNumber>10030</SequenceNumber>
    <Assembly>BIPT.Ged, Version=1.0.0.0, Culture=neutral, PublicKeyToken=423c9e81cd84949a</Assembly>
    <Class>BIPT.Ged.EventReceivers.FillOutDossierServiceAndServiceNumber.FillOutDossierServiceAndServiceNumber</Class>
    <Data/>
    <Filter/>
  </Receiver>
  <Receiver>
    <Name>addin</Name>
    <Synchronization>Synchronous</Synchronization>
    <Type>1</Type>
    <SequenceNumber>10240</SequenceNumber>
    <Assembly>BIPT.Ged, Version=1.0.0.0, Culture=neutral, PublicKeyToken=423c9e81cd84949a</Assembly>
    <Class>BIPT.Ged.EventReceivers.FillOutDossierServiceAndServiceNumber.FillOutDossierServiceAndServiceNumber</Class>
    <Data/>
    <Filter/>
  </Receiver>
  <Receiver>
    <Name>Update Dossier Service and Service Nr Eventhandler (Updated)</Name>
    <Synchronization>Synchronous</Synchronization>
    <Type>10002</Type>
    <SequenceNumber>10250</SequenceNumber>
    <Assembly>BIPT.Ged, Version=1.0.0.0, Culture=neutral, PublicKeyToken=423c9e81cd84949a</Assembly>
    <Class>BIPT.Ged.EventReceivers.FillOutDossierServiceAndServiceNumber.FillOutDossierServiceAndServiceNumber</Class>
    <Data/>
    <Filter/>
  </Receiver>
</spe:Receivers>
</file>

<file path=customXml/item2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_x0020_Published_x0020_To_x0020_Library xmlns="2b4b6fc7-bde4-44a8-8bca-a78eb25a27e9" xsi:nil="true"/>
    <d4ec9b080060429989fa5f940ee3f852 xmlns="2b4b6fc7-bde4-44a8-8bca-a78eb25a27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Communication</TermName>
          <TermId xmlns="http://schemas.microsoft.com/office/infopath/2007/PartnerControls">3dc32a1e-2d29-47d1-bb47-d7c7ebf545f4</TermId>
        </TermInfo>
      </Terms>
    </d4ec9b080060429989fa5f940ee3f852>
    <o3cf37d2a5d34fd7955003a053893e5e xmlns="2b4b6fc7-bde4-44a8-8bca-a78eb25a27e9">
      <Terms xmlns="http://schemas.microsoft.com/office/infopath/2007/PartnerControls"/>
    </o3cf37d2a5d34fd7955003a053893e5e>
    <Master_x0020_Id xmlns="2b4b6fc7-bde4-44a8-8bca-a78eb25a27e9" xsi:nil="true"/>
    <Dossier_x0020_Number xmlns="2b4b6fc7-bde4-44a8-8bca-a78eb25a27e9">2012-000261</Dossier_x0020_Number>
    <Version_x0020_Published_x0020_to_x0020_Internet xmlns="2b4b6fc7-bde4-44a8-8bca-a78eb25a27e9" xsi:nil="true"/>
    <abfcb1f17d5f4555baa428617776f0c1 xmlns="2b4b6fc7-bde4-44a8-8bca-a78eb25a27e9">
      <Terms xmlns="http://schemas.microsoft.com/office/infopath/2007/PartnerControls"/>
    </abfcb1f17d5f4555baa428617776f0c1>
    <TaxCatchAll xmlns="2b4b6fc7-bde4-44a8-8bca-a78eb25a27e9">
      <Value>13</Value>
    </TaxCatchAll>
    <QuickPartDocumentId xmlns="2b4b6fc7-bde4-44a8-8bca-a78eb25a27e9">DS12-573-570</QuickPartDocumentId>
    <History_x0020_of_x0020_Remarks xmlns="2b4b6fc7-bde4-44a8-8bca-a78eb25a27e9" xsi:nil="true"/>
    <Administrative xmlns="2b4b6fc7-bde4-44a8-8bca-a78eb25a27e9">false</Administrative>
    <Confidential1 xmlns="2b4b6fc7-bde4-44a8-8bca-a78eb25a27e9">false</Confidential1>
    <_dlc_DocId xmlns="2b4b6fc7-bde4-44a8-8bca-a78eb25a27e9">DS12-573-570</_dlc_DocId>
    <_dlc_DocIdUrl xmlns="2b4b6fc7-bde4-44a8-8bca-a78eb25a27e9">
      <Url>http://teamworkingspace.bipt.local/sites/dossiers2012/7/2012000261/_layouts/DocIdRedir.aspx?ID=DS12-573-570</Url>
      <Description>DS12-573-570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ssier Document FR" ma:contentTypeID="0x0101004FA21861B553C741A1AA3F2E5831C1CC0507009B219235E488424E858FD5EE5506841D" ma:contentTypeVersion="75" ma:contentTypeDescription="Een nieuw document maken." ma:contentTypeScope="" ma:versionID="fbf769e1bfa406b1c45714c395d7ec3a">
  <xsd:schema xmlns:xsd="http://www.w3.org/2001/XMLSchema" xmlns:xs="http://www.w3.org/2001/XMLSchema" xmlns:p="http://schemas.microsoft.com/office/2006/metadata/properties" xmlns:ns2="2b4b6fc7-bde4-44a8-8bca-a78eb25a27e9" targetNamespace="http://schemas.microsoft.com/office/2006/metadata/properties" ma:root="true" ma:fieldsID="30adff540768785fa470e8bdbf9ff5bc" ns2:_="">
    <xsd:import namespace="2b4b6fc7-bde4-44a8-8bca-a78eb25a27e9"/>
    <xsd:element name="properties">
      <xsd:complexType>
        <xsd:sequence>
          <xsd:element name="documentManagement">
            <xsd:complexType>
              <xsd:all>
                <xsd:element ref="ns2:Dossier_x0020_Number" minOccurs="0"/>
                <xsd:element ref="ns2:History_x0020_of_x0020_Remarks" minOccurs="0"/>
                <xsd:element ref="ns2:Administrative" minOccurs="0"/>
                <xsd:element ref="ns2:Confidential1" minOccurs="0"/>
                <xsd:element ref="ns2:Version_x0020_Published_x0020_To_x0020_Library" minOccurs="0"/>
                <xsd:element ref="ns2:_dlc_DocIdUrl" minOccurs="0"/>
                <xsd:element ref="ns2:_dlc_DocIdPersistId" minOccurs="0"/>
                <xsd:element ref="ns2:abfcb1f17d5f4555baa428617776f0c1" minOccurs="0"/>
                <xsd:element ref="ns2:TaxCatchAllLabel" minOccurs="0"/>
                <xsd:element ref="ns2:d4ec9b080060429989fa5f940ee3f852" minOccurs="0"/>
                <xsd:element ref="ns2:TaxCatchAll" minOccurs="0"/>
                <xsd:element ref="ns2:o3cf37d2a5d34fd7955003a053893e5e" minOccurs="0"/>
                <xsd:element ref="ns2:_dlc_DocId" minOccurs="0"/>
                <xsd:element ref="ns2:Version_x0020_Published_x0020_to_x0020_Internet" minOccurs="0"/>
                <xsd:element ref="ns2:QuickPartDocumentId" minOccurs="0"/>
                <xsd:element ref="ns2:Master_x0020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6fc7-bde4-44a8-8bca-a78eb25a27e9" elementFormDefault="qualified">
    <xsd:import namespace="http://schemas.microsoft.com/office/2006/documentManagement/types"/>
    <xsd:import namespace="http://schemas.microsoft.com/office/infopath/2007/PartnerControls"/>
    <xsd:element name="Dossier_x0020_Number" ma:index="5" nillable="true" ma:displayName="Dossier Number" ma:internalName="Dossier_x0020_Number">
      <xsd:simpleType>
        <xsd:restriction base="dms:Text">
          <xsd:maxLength value="255"/>
        </xsd:restriction>
      </xsd:simpleType>
    </xsd:element>
    <xsd:element name="History_x0020_of_x0020_Remarks" ma:index="6" nillable="true" ma:displayName="History of Remarks" ma:internalName="History_x0020_of_x0020_Remarks">
      <xsd:simpleType>
        <xsd:restriction base="dms:Note">
          <xsd:maxLength value="255"/>
        </xsd:restriction>
      </xsd:simpleType>
    </xsd:element>
    <xsd:element name="Administrative" ma:index="7" nillable="true" ma:displayName="Administrative" ma:default="0" ma:internalName="Administrative">
      <xsd:simpleType>
        <xsd:restriction base="dms:Boolean"/>
      </xsd:simpleType>
    </xsd:element>
    <xsd:element name="Confidential1" ma:index="8" nillable="true" ma:displayName="Confidential" ma:default="0" ma:internalName="Confidential1">
      <xsd:simpleType>
        <xsd:restriction base="dms:Boolean"/>
      </xsd:simpleType>
    </xsd:element>
    <xsd:element name="Version_x0020_Published_x0020_To_x0020_Library" ma:index="9" nillable="true" ma:displayName="Version Published to Library" ma:internalName="Version_x0020_Published_x0020_To_x0020_Library">
      <xsd:simpleType>
        <xsd:restriction base="dms:Text">
          <xsd:maxLength value="255"/>
        </xsd:restriction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abfcb1f17d5f4555baa428617776f0c1" ma:index="12" nillable="true" ma:taxonomy="true" ma:internalName="abfcb1f17d5f4555baa428617776f0c1" ma:taxonomyFieldName="Document_x0020_Type" ma:displayName="Document Type" ma:default="" ma:fieldId="{abfcb1f1-7d5f-4555-baa4-28617776f0c1}" ma:sspId="75b52628-4ae0-409d-b79e-6d0521b2c784" ma:termSetId="0add2e65-f722-4dcd-91e5-e26bd7158a0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14" nillable="true" ma:displayName="Taxonomy Catch All Column1" ma:hidden="true" ma:list="{aacb5312-317a-4e89-849f-bd5396de7844}" ma:internalName="TaxCatchAllLabel" ma:readOnly="true" ma:showField="CatchAllDataLabel" ma:web="2b4b6fc7-bde4-44a8-8bca-a78eb25a27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4ec9b080060429989fa5f940ee3f852" ma:index="18" nillable="true" ma:taxonomy="true" ma:internalName="d4ec9b080060429989fa5f940ee3f852" ma:taxonomyFieldName="Service1" ma:displayName="Service" ma:readOnly="false" ma:default="" ma:fieldId="{d4ec9b08-0060-4299-89fa-5f940ee3f852}" ma:sspId="75b52628-4ae0-409d-b79e-6d0521b2c784" ma:termSetId="46b8dc2a-6372-4a7b-bdd4-6b0c5e78749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9" nillable="true" ma:displayName="Taxonomy Catch All Column" ma:hidden="true" ma:list="{aacb5312-317a-4e89-849f-bd5396de7844}" ma:internalName="TaxCatchAll" ma:showField="CatchAllData" ma:web="2b4b6fc7-bde4-44a8-8bca-a78eb25a27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3cf37d2a5d34fd7955003a053893e5e" ma:index="20" nillable="true" ma:taxonomy="true" ma:internalName="o3cf37d2a5d34fd7955003a053893e5e" ma:taxonomyFieldName="Languages" ma:displayName="Languages" ma:default="" ma:fieldId="{83cf37d2-a5d3-4fd7-9550-03a053893e5e}" ma:taxonomyMulti="true" ma:sspId="75b52628-4ae0-409d-b79e-6d0521b2c784" ma:termSetId="af6d6fcf-919d-4606-93f6-1f52cad124c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Version_x0020_Published_x0020_to_x0020_Internet" ma:index="24" nillable="true" ma:displayName="Version Published to Internet" ma:internalName="Version_x0020_Published_x0020_to_x0020_Internet">
      <xsd:simpleType>
        <xsd:restriction base="dms:Text">
          <xsd:maxLength value="255"/>
        </xsd:restriction>
      </xsd:simpleType>
    </xsd:element>
    <xsd:element name="QuickPartDocumentId" ma:index="25" nillable="true" ma:displayName="Doc Id" ma:internalName="QuickPartDocumentId" ma:readOnly="false">
      <xsd:simpleType>
        <xsd:restriction base="dms:Text">
          <xsd:maxLength value="255"/>
        </xsd:restriction>
      </xsd:simpleType>
    </xsd:element>
    <xsd:element name="Master_x0020_Id" ma:index="26" nillable="true" ma:displayName="Master Id" ma:internalName="Master_x0020_I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692C35-7F9D-4BA5-8FF3-CDEF9BE806B2}"/>
</file>

<file path=customXml/itemProps2.xml><?xml version="1.0" encoding="utf-8"?>
<ds:datastoreItem xmlns:ds="http://schemas.openxmlformats.org/officeDocument/2006/customXml" ds:itemID="{D2E7273E-2642-43F5-AB08-600EA8586E5D}"/>
</file>

<file path=customXml/itemProps3.xml><?xml version="1.0" encoding="utf-8"?>
<ds:datastoreItem xmlns:ds="http://schemas.openxmlformats.org/officeDocument/2006/customXml" ds:itemID="{FD8537EA-7FF9-4CD4-82CD-3C359249AB87}"/>
</file>

<file path=customXml/itemProps4.xml><?xml version="1.0" encoding="utf-8"?>
<ds:datastoreItem xmlns:ds="http://schemas.openxmlformats.org/officeDocument/2006/customXml" ds:itemID="{D95DF7A6-2E1A-4585-B72A-DE70EA7EF5DF}"/>
</file>

<file path=customXml/itemProps5.xml><?xml version="1.0" encoding="utf-8"?>
<ds:datastoreItem xmlns:ds="http://schemas.openxmlformats.org/officeDocument/2006/customXml" ds:itemID="{44996812-D4B7-47F4-8207-EF6A307EE3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Contexte du marché</vt:lpstr>
      <vt:lpstr>Voix et large bande fixe</vt:lpstr>
      <vt:lpstr>Mobile</vt:lpstr>
      <vt:lpstr>Offres conjointes</vt:lpstr>
      <vt:lpstr>TV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Data_2015_fr(2)</dc:title>
  <dc:creator>Verdickt Hilde</dc:creator>
  <cp:lastModifiedBy>Verdickt Hilde</cp:lastModifiedBy>
  <dcterms:created xsi:type="dcterms:W3CDTF">2016-06-21T06:43:25Z</dcterms:created>
  <dcterms:modified xsi:type="dcterms:W3CDTF">2016-06-27T11:31:59Z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0x0101004FA21861B553C741A1AA3F2E5831C1CC0507009B219235E488424E858FD5EE5506841D</vt:lpwstr>
  </property>
  <property fmtid="{D5CDD505-2E9C-101B-9397-08002B2CF9AE}" pid="3" name="p5514218fd064764993fc7f005d66e34">
    <vt:lpwstr/>
  </property>
  <property fmtid="{D5CDD505-2E9C-101B-9397-08002B2CF9AE}" pid="4" name="Answer_x0020_or_x0020_Initiative">
    <vt:lpwstr/>
  </property>
  <property fmtid="{D5CDD505-2E9C-101B-9397-08002B2CF9AE}" pid="5" name="nd8a4f3b4df3473d8008d70ef4499b5e">
    <vt:lpwstr/>
  </property>
  <property fmtid="{D5CDD505-2E9C-101B-9397-08002B2CF9AE}" pid="6" name="Document_x0020_Type">
    <vt:lpwstr/>
  </property>
  <property fmtid="{D5CDD505-2E9C-101B-9397-08002B2CF9AE}" pid="7" name="Medium Type">
    <vt:lpwstr/>
  </property>
  <property fmtid="{D5CDD505-2E9C-101B-9397-08002B2CF9AE}" pid="8" name="Languages">
    <vt:lpwstr/>
  </property>
  <property fmtid="{D5CDD505-2E9C-101B-9397-08002B2CF9AE}" pid="9" name="Service1">
    <vt:lpwstr>13</vt:lpwstr>
  </property>
  <property fmtid="{D5CDD505-2E9C-101B-9397-08002B2CF9AE}" pid="10" name="_dlc_DocIdItemGuid">
    <vt:lpwstr>59daa8cf-29a9-47f2-aaa6-e6e509a650be</vt:lpwstr>
  </property>
  <property fmtid="{D5CDD505-2E9C-101B-9397-08002B2CF9AE}" pid="11" name="Answer or Initiative">
    <vt:lpwstr/>
  </property>
  <property fmtid="{D5CDD505-2E9C-101B-9397-08002B2CF9AE}" pid="12" name="Document Type">
    <vt:lpwstr/>
  </property>
</Properties>
</file>